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491" windowWidth="9555" windowHeight="8670" firstSheet="2" activeTab="2"/>
  </bookViews>
  <sheets>
    <sheet name="Summary" sheetId="1" r:id="rId1"/>
    <sheet name="TradingFlash" sheetId="2" r:id="rId2"/>
    <sheet name="DataEntry" sheetId="3" r:id="rId3"/>
    <sheet name="PayRateEntry" sheetId="4" r:id="rId4"/>
    <sheet name="Food Flash" sheetId="5" r:id="rId5"/>
    <sheet name="LiquorFlash" sheetId="6" r:id="rId6"/>
    <sheet name="DoNotUseOrDelete" sheetId="7" state="hidden" r:id="rId7"/>
    <sheet name="Week1" sheetId="8" r:id="rId8"/>
  </sheets>
  <definedNames>
    <definedName name="p">#REF!</definedName>
    <definedName name="PRINT_AR01">#REF!</definedName>
    <definedName name="_xlnm.Print_Area" localSheetId="2">'DataEntry'!$A$66:$AK$150</definedName>
    <definedName name="_xlnm.Print_Area" localSheetId="4">'Food Flash'!$A$1:$AM$108</definedName>
    <definedName name="_xlnm.Print_Area" localSheetId="5">'LiquorFlash'!$A$1:$AM$46</definedName>
    <definedName name="_xlnm.Print_Area" localSheetId="1">'TradingFlash'!$A$1:$CC$50</definedName>
    <definedName name="_xlnm.Print_Area" localSheetId="7">'Week1'!$B$1:$M$58</definedName>
    <definedName name="_xlnm.Print_Titles" localSheetId="2">'DataEntry'!$A:$A,'DataEntry'!$3:$4</definedName>
    <definedName name="_xlnm.Print_Titles" localSheetId="4">'Food Flash'!$A:$A,'Food Flash'!$1:$3</definedName>
    <definedName name="_xlnm.Print_Titles" localSheetId="5">'LiquorFlash'!$A:$A</definedName>
    <definedName name="_xlnm.Print_Titles" localSheetId="1">'TradingFlash'!$A:$A,'TradingFlash'!$1:$1</definedName>
    <definedName name="q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<sst xmlns="http://schemas.openxmlformats.org/spreadsheetml/2006/main" count="541" uniqueCount="286">
  <si>
    <t>Variance</t>
  </si>
  <si>
    <t>Total</t>
  </si>
  <si>
    <t>Budget</t>
  </si>
  <si>
    <t>Covers</t>
  </si>
  <si>
    <t>Monday</t>
  </si>
  <si>
    <t>Tuesday</t>
  </si>
  <si>
    <t>Wednesday</t>
  </si>
  <si>
    <t>Thursday</t>
  </si>
  <si>
    <t>Friday</t>
  </si>
  <si>
    <t>Saturday</t>
  </si>
  <si>
    <t>Sunday</t>
  </si>
  <si>
    <t>Monthly Total</t>
  </si>
  <si>
    <t>Week Beginning</t>
  </si>
  <si>
    <t>Number Wine Bottles</t>
  </si>
  <si>
    <t>Restaurant Food</t>
  </si>
  <si>
    <t>Date</t>
  </si>
  <si>
    <t>Salary</t>
  </si>
  <si>
    <t>% Wage Cost</t>
  </si>
  <si>
    <t>Month to date % wage cost</t>
  </si>
  <si>
    <t>Sun</t>
  </si>
  <si>
    <t>Mon</t>
  </si>
  <si>
    <t>Fri</t>
  </si>
  <si>
    <t>Sat</t>
  </si>
  <si>
    <t>Invoice No.</t>
  </si>
  <si>
    <t>Food Cost % Daily</t>
  </si>
  <si>
    <t>Food Cost % to Date</t>
  </si>
  <si>
    <t>Bar Food</t>
  </si>
  <si>
    <t>Tues</t>
  </si>
  <si>
    <t>Weds</t>
  </si>
  <si>
    <t>Thurs</t>
  </si>
  <si>
    <t>WEEK 1</t>
  </si>
  <si>
    <t>Restaurant Food £</t>
  </si>
  <si>
    <t>Bar Snack Amount £</t>
  </si>
  <si>
    <t>Beverage £</t>
  </si>
  <si>
    <t>Amount Wine £</t>
  </si>
  <si>
    <t>Bar Snack Covers</t>
  </si>
  <si>
    <t>Wage Cost £</t>
  </si>
  <si>
    <t>Total Sales £ inc Vat</t>
  </si>
  <si>
    <t>Total Lunch Sales</t>
  </si>
  <si>
    <t>Total Dinner Sales</t>
  </si>
  <si>
    <t>Lunch restaurant covers</t>
  </si>
  <si>
    <t>Lunch restaurant food £</t>
  </si>
  <si>
    <t>Lunch</t>
  </si>
  <si>
    <t>No. of wine bottles</t>
  </si>
  <si>
    <t>Amount wine £</t>
  </si>
  <si>
    <t>Dinner</t>
  </si>
  <si>
    <t>Hours</t>
  </si>
  <si>
    <t>Hourly paid</t>
  </si>
  <si>
    <t>Annual £</t>
  </si>
  <si>
    <t>£ per hour</t>
  </si>
  <si>
    <t>Total cost</t>
  </si>
  <si>
    <t>Add Ers NI</t>
  </si>
  <si>
    <t>Assume standard tax code</t>
  </si>
  <si>
    <t>Days per year</t>
  </si>
  <si>
    <t>Holidays per yr inc BH</t>
  </si>
  <si>
    <t>Pay rate per day</t>
  </si>
  <si>
    <t>Assume works full year</t>
  </si>
  <si>
    <t>Ave hours / week</t>
  </si>
  <si>
    <t>Hours/ yr</t>
  </si>
  <si>
    <t>£ / per hr worked</t>
  </si>
  <si>
    <t>Annual £ equiv</t>
  </si>
  <si>
    <t>Annual  £ inc Ers NI</t>
  </si>
  <si>
    <t>Secondary threshold</t>
  </si>
  <si>
    <t>Lookup ref (day of month)</t>
  </si>
  <si>
    <t>Working day / non-working day (enter W or H)</t>
  </si>
  <si>
    <t>Total wages cost for accounts</t>
  </si>
  <si>
    <t>Breakfast Covers</t>
  </si>
  <si>
    <t>Breakfast Amount £</t>
  </si>
  <si>
    <t>Beverage</t>
  </si>
  <si>
    <t>Other</t>
  </si>
  <si>
    <t>Total Functions Sales</t>
  </si>
  <si>
    <t>Total Restaurant and Bar</t>
  </si>
  <si>
    <t>Accommodation</t>
  </si>
  <si>
    <t>Misc Items</t>
  </si>
  <si>
    <t>Linen</t>
  </si>
  <si>
    <t>Service</t>
  </si>
  <si>
    <t>Mini Bar</t>
  </si>
  <si>
    <t>Total Other Income</t>
  </si>
  <si>
    <r>
      <t>Functions</t>
    </r>
    <r>
      <rPr>
        <sz val="10"/>
        <rFont val="Arial"/>
        <family val="2"/>
      </rPr>
      <t xml:space="preserve"> Food</t>
    </r>
  </si>
  <si>
    <t>Food</t>
  </si>
  <si>
    <t>Functions</t>
  </si>
  <si>
    <t>Miscellaneous</t>
  </si>
  <si>
    <t>Breakfast £</t>
  </si>
  <si>
    <t>Sales</t>
  </si>
  <si>
    <t>Total Sales</t>
  </si>
  <si>
    <t>Breakfast</t>
  </si>
  <si>
    <t>Total Covers</t>
  </si>
  <si>
    <t>Purchases</t>
  </si>
  <si>
    <t>Gross Profit</t>
  </si>
  <si>
    <t>Payroll</t>
  </si>
  <si>
    <t>Payroll %</t>
  </si>
  <si>
    <t>Week Ending</t>
  </si>
  <si>
    <t>Lunch - Bar</t>
  </si>
  <si>
    <t>Dinner - Restaurant</t>
  </si>
  <si>
    <t>Dinner - Bar</t>
  </si>
  <si>
    <t xml:space="preserve">Food % </t>
  </si>
  <si>
    <t>WEEKLY TRADING SUMMARY</t>
  </si>
  <si>
    <t>Lunch- Restaurant</t>
  </si>
  <si>
    <t>Month</t>
  </si>
  <si>
    <t>DAILY TRADING REPORT</t>
  </si>
  <si>
    <t>Hourly Paid Staff</t>
  </si>
  <si>
    <t>Daily Purchases</t>
  </si>
  <si>
    <t>Purchases Period to Date</t>
  </si>
  <si>
    <t>Food Sales</t>
  </si>
  <si>
    <t>Daily Food Sales Total</t>
  </si>
  <si>
    <t>Lunch Food</t>
  </si>
  <si>
    <t>Dinner Food</t>
  </si>
  <si>
    <t>Spend per Head*</t>
  </si>
  <si>
    <t>SUPPLIER</t>
  </si>
  <si>
    <t>LIQUOR PURCHASES, ALLOWANCES AND MARGIN REPORT</t>
  </si>
  <si>
    <t>Supplier</t>
  </si>
  <si>
    <t>invoice no.</t>
  </si>
  <si>
    <t>Total Daily Purchases</t>
  </si>
  <si>
    <t>Purchases to Date</t>
  </si>
  <si>
    <t>Accounts Margin %</t>
  </si>
  <si>
    <t>Allowances</t>
  </si>
  <si>
    <t>Pipecleaning</t>
  </si>
  <si>
    <t>Wastage</t>
  </si>
  <si>
    <t>Cask Allowance</t>
  </si>
  <si>
    <t>Promotions</t>
  </si>
  <si>
    <t>Complimentary</t>
  </si>
  <si>
    <t>Out of Date</t>
  </si>
  <si>
    <t>Trading Margin %</t>
  </si>
  <si>
    <t>Kitchen Transfers</t>
  </si>
  <si>
    <t>Charge Out's</t>
  </si>
  <si>
    <t>Lunchtime (to mid-afternoon)</t>
  </si>
  <si>
    <t>Dinner (from mid-afternoon)</t>
  </si>
  <si>
    <t>Sales (f&amp;b)</t>
  </si>
  <si>
    <t>Sales all ex Vat</t>
  </si>
  <si>
    <t>Spend per Head inc Vat</t>
  </si>
  <si>
    <t>Purchases ex Vat</t>
  </si>
  <si>
    <t>Lunch inc Vat</t>
  </si>
  <si>
    <t>Lunch &amp; Dinner inc Vat</t>
  </si>
  <si>
    <t>* ALL FIGURES EXCLUDE VAT</t>
  </si>
  <si>
    <t>Restaurant covers</t>
  </si>
  <si>
    <t>Restaurant food £</t>
  </si>
  <si>
    <t>Function Food</t>
  </si>
  <si>
    <r>
      <t>Lunch</t>
    </r>
    <r>
      <rPr>
        <sz val="10"/>
        <rFont val="Arial"/>
        <family val="2"/>
      </rPr>
      <t xml:space="preserve"> Covers</t>
    </r>
  </si>
  <si>
    <t>Food £</t>
  </si>
  <si>
    <t>Ave Spend -Food £</t>
  </si>
  <si>
    <r>
      <t>Dinner</t>
    </r>
    <r>
      <rPr>
        <sz val="10"/>
        <rFont val="Arial"/>
        <family val="2"/>
      </rPr>
      <t xml:space="preserve"> Covers</t>
    </r>
  </si>
  <si>
    <t>Ave Spend - Food £</t>
  </si>
  <si>
    <t xml:space="preserve">Lunch </t>
  </si>
  <si>
    <t>Key into pink shaded cells only</t>
  </si>
  <si>
    <t>Breakfast Value inc Vat</t>
  </si>
  <si>
    <t>Employers NI %</t>
  </si>
  <si>
    <t>Lower Earnings Threshold</t>
  </si>
  <si>
    <t>Working Days Per Year</t>
  </si>
  <si>
    <t>Working Week</t>
  </si>
  <si>
    <t>hours</t>
  </si>
  <si>
    <t>FOOD PURCHASES AND MARGIN REPORT</t>
  </si>
  <si>
    <t>Staff Food Allowance</t>
  </si>
  <si>
    <t>VAT Rate this month</t>
  </si>
  <si>
    <t>Total Tariff inc Vat</t>
  </si>
  <si>
    <t>Accommodation*</t>
  </si>
  <si>
    <t>Food Sales to Date</t>
  </si>
  <si>
    <t>Sales to Date</t>
  </si>
  <si>
    <t>Total Charge Out's TD</t>
  </si>
  <si>
    <t>Total Allowances TD</t>
  </si>
  <si>
    <t>Holidays</t>
  </si>
  <si>
    <t>Working &amp; Holidays Per Year</t>
  </si>
  <si>
    <t>Salaried Staff (Paid Flat Weekly or Monthly Rate)</t>
  </si>
  <si>
    <t>*For accommodation enter for each day just gone, the total value of the overnight stay just completed - that includes breakfast and any deposit paid earlier.</t>
  </si>
  <si>
    <t>DATA ENTRY</t>
  </si>
  <si>
    <t>Amending these figures affects the spreading of the cost of holidays over time worked.</t>
  </si>
  <si>
    <t>These figures require amendment every 6th April.</t>
  </si>
  <si>
    <t>Bar</t>
  </si>
  <si>
    <t>Bar (inc wine)</t>
  </si>
  <si>
    <t>Lunch Bar</t>
  </si>
  <si>
    <t>Dinner Bar</t>
  </si>
  <si>
    <t>Bar %</t>
  </si>
  <si>
    <t>Bar - lunch</t>
  </si>
  <si>
    <t>Bar - dinner</t>
  </si>
  <si>
    <t>DAILY TRANSACTION RECORD</t>
  </si>
  <si>
    <t>Income (inc Vat)</t>
  </si>
  <si>
    <t>Less: F. Deposit Utilised</t>
  </si>
  <si>
    <t>Add:  Sales of Vouchers</t>
  </si>
  <si>
    <t>Less: Vouchers Redeemed</t>
  </si>
  <si>
    <t>Total Income</t>
  </si>
  <si>
    <t>Card Sales</t>
  </si>
  <si>
    <t>Direct Banking</t>
  </si>
  <si>
    <t>Cheques</t>
  </si>
  <si>
    <t>Over/Short</t>
  </si>
  <si>
    <t>Cash</t>
  </si>
  <si>
    <t>Takings Banked</t>
  </si>
  <si>
    <t>Cash Expenses and Drawings</t>
  </si>
  <si>
    <t>Cash Wages / HMRC</t>
  </si>
  <si>
    <t>Expense Codes</t>
  </si>
  <si>
    <t>Cost of Sales</t>
  </si>
  <si>
    <t>Cleaning</t>
  </si>
  <si>
    <t>Garden</t>
  </si>
  <si>
    <t>Equipt Repair</t>
  </si>
  <si>
    <t>Building Repair</t>
  </si>
  <si>
    <t>Market-ing</t>
  </si>
  <si>
    <t>Post &amp; Stat</t>
  </si>
  <si>
    <t>Travel &amp; Sub</t>
  </si>
  <si>
    <t>Training</t>
  </si>
  <si>
    <t>Motor</t>
  </si>
  <si>
    <t>Donations</t>
  </si>
  <si>
    <t>Watch-dog</t>
  </si>
  <si>
    <t>Sundries</t>
  </si>
  <si>
    <t>Drawings</t>
  </si>
  <si>
    <t>Elec-tricity</t>
  </si>
  <si>
    <t>Gas</t>
  </si>
  <si>
    <t>Water</t>
  </si>
  <si>
    <t>Tele-phone</t>
  </si>
  <si>
    <t>Equipt Hire</t>
  </si>
  <si>
    <t>Insur-ance</t>
  </si>
  <si>
    <t>Licences</t>
  </si>
  <si>
    <t>Entertainment</t>
  </si>
  <si>
    <t>C-card Comm</t>
  </si>
  <si>
    <t>Paid To / For</t>
  </si>
  <si>
    <t>£ inc Vat</t>
  </si>
  <si>
    <t>Vat</t>
  </si>
  <si>
    <t>£ net Vat</t>
  </si>
  <si>
    <t>No</t>
  </si>
  <si>
    <t>Code</t>
  </si>
  <si>
    <t>Paid To</t>
  </si>
  <si>
    <t>£</t>
  </si>
  <si>
    <t>Cigarette</t>
  </si>
  <si>
    <t>Oth</t>
  </si>
  <si>
    <t>Ag Com</t>
  </si>
  <si>
    <t>Pstat</t>
  </si>
  <si>
    <t>Bcos</t>
  </si>
  <si>
    <t>Bar purchases</t>
  </si>
  <si>
    <t>Acom</t>
  </si>
  <si>
    <t>Agents Commission</t>
  </si>
  <si>
    <t>Fcos</t>
  </si>
  <si>
    <t>Ccos</t>
  </si>
  <si>
    <t>Cigarette purchases</t>
  </si>
  <si>
    <t>Ccom</t>
  </si>
  <si>
    <t>Credit card commission</t>
  </si>
  <si>
    <t>RepE</t>
  </si>
  <si>
    <t>Cln</t>
  </si>
  <si>
    <t>Cleaning (laundry, chemicals etc)</t>
  </si>
  <si>
    <t>Elec</t>
  </si>
  <si>
    <t>Electricity</t>
  </si>
  <si>
    <t>Don</t>
  </si>
  <si>
    <t>Ent</t>
  </si>
  <si>
    <t>Venue entertainment</t>
  </si>
  <si>
    <t>Drw</t>
  </si>
  <si>
    <t>Eqh</t>
  </si>
  <si>
    <t>Equipment hire</t>
  </si>
  <si>
    <t>Food purchases</t>
  </si>
  <si>
    <t>Gdn</t>
  </si>
  <si>
    <t>Garden expenses</t>
  </si>
  <si>
    <t>Ins</t>
  </si>
  <si>
    <t>Trade insurances</t>
  </si>
  <si>
    <t>Mkt</t>
  </si>
  <si>
    <t>Marketing</t>
  </si>
  <si>
    <t>Lic</t>
  </si>
  <si>
    <t>Trading licences</t>
  </si>
  <si>
    <t>Mtr</t>
  </si>
  <si>
    <t>Motor - petrol, repairs, licences, insurance</t>
  </si>
  <si>
    <t>Tel</t>
  </si>
  <si>
    <t>Telephone (mobile/fixed)</t>
  </si>
  <si>
    <t>Ocos</t>
  </si>
  <si>
    <t>Other cost of sale purchases (newspapers etc)</t>
  </si>
  <si>
    <t>Trn</t>
  </si>
  <si>
    <t>Total Cash Wages</t>
  </si>
  <si>
    <t>Postage and stationery</t>
  </si>
  <si>
    <t>Wat</t>
  </si>
  <si>
    <t>Repair of equipment</t>
  </si>
  <si>
    <t>Cash / Cheque Summary</t>
  </si>
  <si>
    <t>RepP</t>
  </si>
  <si>
    <t>Repair of property</t>
  </si>
  <si>
    <t>Opening Cash/Chq</t>
  </si>
  <si>
    <t>Snd</t>
  </si>
  <si>
    <t>Cheque Income</t>
  </si>
  <si>
    <t>Tvl</t>
  </si>
  <si>
    <t>Travel &amp; subsistence</t>
  </si>
  <si>
    <t>Cash Income</t>
  </si>
  <si>
    <t>Cash Expenses</t>
  </si>
  <si>
    <t>Cash Wages</t>
  </si>
  <si>
    <t>Banking</t>
  </si>
  <si>
    <t>Difference</t>
  </si>
  <si>
    <t>Closing Cash/Chq</t>
  </si>
  <si>
    <t>Total Cash Expenses</t>
  </si>
  <si>
    <t>(all figures x Vat)</t>
  </si>
  <si>
    <t>Tronc</t>
  </si>
  <si>
    <t>Total Tronc</t>
  </si>
  <si>
    <r>
      <t>Tota</t>
    </r>
    <r>
      <rPr>
        <sz val="10"/>
        <color indexed="9"/>
        <rFont val="Arial"/>
        <family val="2"/>
      </rPr>
      <t>l Restaurant Covers</t>
    </r>
  </si>
  <si>
    <t>Add: Accom/Fctn Deposit</t>
  </si>
  <si>
    <t xml:space="preserve">Bar </t>
  </si>
  <si>
    <t>YOUR INN</t>
  </si>
  <si>
    <t>ENTER SOME DATA HERE (IN THE SAMON COLOURED CELLS) AND EXPLORE THE OTHER TABS (AT THE BOTTOM OF THE SHEET) TO SEE THE EFFECT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</si>
</sst>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mmm\-yyyy"/>
    <numFmt numFmtId="166" formatCode="dd/mm/yyyy;@"/>
    <numFmt numFmtId="167" formatCode="dd\-mmm_)"/>
    <numFmt numFmtId="168" formatCode="&quot;£&quot;#,##0.00"/>
    <numFmt numFmtId="169" formatCode="#,##0;[Red]\(#,##0\)"/>
    <numFmt numFmtId="170" formatCode="0.00_ ;\-0.0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.25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color indexed="26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Horizontal">
        <fgColor indexed="55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9" tint="0.599990010261535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double"/>
    </border>
    <border>
      <left style="thin"/>
      <right/>
      <top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6" fillId="0" borderId="0" xfId="57" applyFont="1" applyProtection="1">
      <alignment/>
      <protection/>
    </xf>
    <xf numFmtId="0" fontId="8" fillId="0" borderId="0" xfId="57" applyFont="1" applyProtection="1">
      <alignment/>
      <protection/>
    </xf>
    <xf numFmtId="0" fontId="7" fillId="33" borderId="0" xfId="57" applyFont="1" applyFill="1" applyProtection="1">
      <alignment/>
      <protection/>
    </xf>
    <xf numFmtId="0" fontId="6" fillId="0" borderId="0" xfId="57" applyFont="1" applyFill="1" applyProtection="1">
      <alignment/>
      <protection/>
    </xf>
    <xf numFmtId="1" fontId="6" fillId="0" borderId="0" xfId="57" applyNumberFormat="1" applyFont="1" applyProtection="1">
      <alignment/>
      <protection/>
    </xf>
    <xf numFmtId="2" fontId="3" fillId="34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/>
    </xf>
    <xf numFmtId="2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2" fontId="3" fillId="35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ill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2" fillId="0" borderId="21" xfId="0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1" xfId="0" applyBorder="1" applyAlignment="1">
      <alignment/>
    </xf>
    <xf numFmtId="0" fontId="0" fillId="0" borderId="17" xfId="0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9" fontId="0" fillId="0" borderId="18" xfId="60" applyFont="1" applyBorder="1" applyAlignment="1">
      <alignment/>
    </xf>
    <xf numFmtId="9" fontId="0" fillId="0" borderId="19" xfId="60" applyFont="1" applyBorder="1" applyAlignment="1">
      <alignment/>
    </xf>
    <xf numFmtId="9" fontId="0" fillId="0" borderId="20" xfId="60" applyFont="1" applyBorder="1" applyAlignment="1">
      <alignment/>
    </xf>
    <xf numFmtId="9" fontId="0" fillId="0" borderId="23" xfId="60" applyFont="1" applyBorder="1" applyAlignment="1">
      <alignment/>
    </xf>
    <xf numFmtId="9" fontId="0" fillId="0" borderId="24" xfId="60" applyFont="1" applyBorder="1" applyAlignment="1">
      <alignment/>
    </xf>
    <xf numFmtId="9" fontId="0" fillId="0" borderId="11" xfId="60" applyFont="1" applyBorder="1" applyAlignment="1">
      <alignment/>
    </xf>
    <xf numFmtId="0" fontId="0" fillId="0" borderId="0" xfId="0" applyFill="1" applyBorder="1" applyAlignment="1">
      <alignment/>
    </xf>
    <xf numFmtId="4" fontId="0" fillId="34" borderId="17" xfId="0" applyNumberFormat="1" applyFill="1" applyBorder="1" applyAlignment="1" applyProtection="1">
      <alignment/>
      <protection/>
    </xf>
    <xf numFmtId="0" fontId="11" fillId="0" borderId="12" xfId="0" applyFont="1" applyFill="1" applyBorder="1" applyAlignment="1">
      <alignment/>
    </xf>
    <xf numFmtId="16" fontId="0" fillId="36" borderId="18" xfId="0" applyNumberFormat="1" applyFill="1" applyBorder="1" applyAlignment="1">
      <alignment/>
    </xf>
    <xf numFmtId="16" fontId="0" fillId="36" borderId="19" xfId="0" applyNumberFormat="1" applyFill="1" applyBorder="1" applyAlignment="1">
      <alignment/>
    </xf>
    <xf numFmtId="16" fontId="0" fillId="36" borderId="20" xfId="0" applyNumberFormat="1" applyFill="1" applyBorder="1" applyAlignment="1">
      <alignment/>
    </xf>
    <xf numFmtId="0" fontId="2" fillId="36" borderId="25" xfId="0" applyFont="1" applyFill="1" applyBorder="1" applyAlignment="1">
      <alignment/>
    </xf>
    <xf numFmtId="4" fontId="0" fillId="36" borderId="25" xfId="0" applyNumberFormat="1" applyFill="1" applyBorder="1" applyAlignment="1" applyProtection="1">
      <alignment/>
      <protection locked="0"/>
    </xf>
    <xf numFmtId="0" fontId="0" fillId="36" borderId="26" xfId="0" applyFill="1" applyBorder="1" applyAlignment="1">
      <alignment horizontal="right"/>
    </xf>
    <xf numFmtId="0" fontId="0" fillId="36" borderId="25" xfId="0" applyFill="1" applyBorder="1" applyAlignment="1" applyProtection="1">
      <alignment/>
      <protection locked="0"/>
    </xf>
    <xf numFmtId="0" fontId="2" fillId="36" borderId="10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37" borderId="17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 locked="0"/>
    </xf>
    <xf numFmtId="0" fontId="0" fillId="36" borderId="26" xfId="0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2" fillId="34" borderId="27" xfId="57" applyFont="1" applyFill="1" applyBorder="1" applyAlignment="1" applyProtection="1">
      <alignment horizontal="left"/>
      <protection hidden="1"/>
    </xf>
    <xf numFmtId="0" fontId="2" fillId="34" borderId="28" xfId="57" applyFont="1" applyFill="1" applyBorder="1" applyProtection="1">
      <alignment/>
      <protection hidden="1"/>
    </xf>
    <xf numFmtId="0" fontId="2" fillId="34" borderId="29" xfId="57" applyFont="1" applyFill="1" applyBorder="1" applyProtection="1">
      <alignment/>
      <protection hidden="1"/>
    </xf>
    <xf numFmtId="0" fontId="2" fillId="34" borderId="27" xfId="57" applyFont="1" applyFill="1" applyBorder="1" applyProtection="1">
      <alignment/>
      <protection hidden="1"/>
    </xf>
    <xf numFmtId="0" fontId="0" fillId="0" borderId="12" xfId="57" applyFont="1" applyFill="1" applyBorder="1" applyProtection="1">
      <alignment/>
      <protection hidden="1"/>
    </xf>
    <xf numFmtId="1" fontId="0" fillId="33" borderId="30" xfId="57" applyNumberFormat="1" applyFont="1" applyFill="1" applyBorder="1" applyProtection="1">
      <alignment/>
      <protection hidden="1"/>
    </xf>
    <xf numFmtId="0" fontId="0" fillId="38" borderId="31" xfId="57" applyFont="1" applyFill="1" applyBorder="1" applyAlignment="1" applyProtection="1">
      <alignment horizontal="right"/>
      <protection/>
    </xf>
    <xf numFmtId="0" fontId="0" fillId="39" borderId="31" xfId="57" applyFont="1" applyFill="1" applyBorder="1" applyAlignment="1" applyProtection="1">
      <alignment horizontal="right"/>
      <protection/>
    </xf>
    <xf numFmtId="0" fontId="0" fillId="39" borderId="32" xfId="57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1" fontId="10" fillId="34" borderId="33" xfId="57" applyNumberFormat="1" applyFont="1" applyFill="1" applyBorder="1" applyAlignment="1" applyProtection="1">
      <alignment horizontal="center"/>
      <protection locked="0"/>
    </xf>
    <xf numFmtId="4" fontId="0" fillId="34" borderId="34" xfId="57" applyNumberFormat="1" applyFont="1" applyFill="1" applyBorder="1" applyAlignment="1" applyProtection="1">
      <alignment/>
      <protection locked="0"/>
    </xf>
    <xf numFmtId="3" fontId="0" fillId="0" borderId="35" xfId="57" applyNumberFormat="1" applyFont="1" applyFill="1" applyBorder="1" applyAlignment="1" applyProtection="1">
      <alignment horizontal="right" vertical="center"/>
      <protection hidden="1"/>
    </xf>
    <xf numFmtId="3" fontId="0" fillId="0" borderId="36" xfId="57" applyNumberFormat="1" applyFont="1" applyFill="1" applyBorder="1" applyAlignment="1" applyProtection="1">
      <alignment horizontal="right" vertical="center"/>
      <protection hidden="1"/>
    </xf>
    <xf numFmtId="3" fontId="0" fillId="0" borderId="30" xfId="57" applyNumberFormat="1" applyFont="1" applyFill="1" applyBorder="1" applyAlignment="1" applyProtection="1">
      <alignment horizontal="right" vertical="center"/>
      <protection hidden="1"/>
    </xf>
    <xf numFmtId="3" fontId="0" fillId="0" borderId="37" xfId="57" applyNumberFormat="1" applyFont="1" applyFill="1" applyBorder="1" applyAlignment="1" applyProtection="1">
      <alignment horizontal="right" vertical="center"/>
      <protection hidden="1"/>
    </xf>
    <xf numFmtId="3" fontId="0" fillId="0" borderId="38" xfId="57" applyNumberFormat="1" applyFont="1" applyFill="1" applyBorder="1" applyAlignment="1" applyProtection="1">
      <alignment horizontal="right" vertical="center"/>
      <protection hidden="1"/>
    </xf>
    <xf numFmtId="3" fontId="0" fillId="0" borderId="39" xfId="57" applyNumberFormat="1" applyFont="1" applyFill="1" applyBorder="1" applyAlignment="1" applyProtection="1">
      <alignment horizontal="right" vertical="center"/>
      <protection hidden="1"/>
    </xf>
    <xf numFmtId="3" fontId="0" fillId="0" borderId="40" xfId="57" applyNumberFormat="1" applyFont="1" applyFill="1" applyBorder="1" applyAlignment="1" applyProtection="1">
      <alignment horizontal="right" vertical="center"/>
      <protection hidden="1"/>
    </xf>
    <xf numFmtId="2" fontId="1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36" borderId="12" xfId="0" applyFont="1" applyFill="1" applyBorder="1" applyAlignment="1" applyProtection="1">
      <alignment horizontal="center"/>
      <protection locked="0"/>
    </xf>
    <xf numFmtId="3" fontId="0" fillId="0" borderId="41" xfId="57" applyNumberFormat="1" applyFont="1" applyFill="1" applyBorder="1" applyAlignment="1" applyProtection="1">
      <alignment horizontal="right" vertical="center"/>
      <protection hidden="1"/>
    </xf>
    <xf numFmtId="3" fontId="0" fillId="0" borderId="42" xfId="57" applyNumberFormat="1" applyFont="1" applyFill="1" applyBorder="1" applyAlignment="1" applyProtection="1">
      <alignment horizontal="right" vertical="center"/>
      <protection hidden="1"/>
    </xf>
    <xf numFmtId="0" fontId="2" fillId="34" borderId="43" xfId="57" applyFont="1" applyFill="1" applyBorder="1" applyAlignment="1" applyProtection="1">
      <alignment horizontal="left"/>
      <protection hidden="1"/>
    </xf>
    <xf numFmtId="3" fontId="0" fillId="0" borderId="43" xfId="57" applyNumberFormat="1" applyFont="1" applyFill="1" applyBorder="1" applyAlignment="1" applyProtection="1">
      <alignment horizontal="right" vertical="center"/>
      <protection hidden="1"/>
    </xf>
    <xf numFmtId="0" fontId="0" fillId="0" borderId="43" xfId="57" applyFont="1" applyFill="1" applyBorder="1" applyProtection="1">
      <alignment/>
      <protection hidden="1"/>
    </xf>
    <xf numFmtId="164" fontId="2" fillId="0" borderId="43" xfId="57" applyNumberFormat="1" applyFont="1" applyFill="1" applyBorder="1" applyAlignment="1" applyProtection="1">
      <alignment horizontal="center"/>
      <protection hidden="1"/>
    </xf>
    <xf numFmtId="1" fontId="0" fillId="0" borderId="43" xfId="57" applyNumberFormat="1" applyFont="1" applyFill="1" applyBorder="1" applyProtection="1">
      <alignment/>
      <protection hidden="1"/>
    </xf>
    <xf numFmtId="1" fontId="2" fillId="0" borderId="43" xfId="57" applyNumberFormat="1" applyFont="1" applyFill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 wrapText="1"/>
    </xf>
    <xf numFmtId="4" fontId="0" fillId="37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16" xfId="0" applyFill="1" applyBorder="1" applyAlignment="1">
      <alignment/>
    </xf>
    <xf numFmtId="14" fontId="0" fillId="0" borderId="20" xfId="0" applyNumberFormat="1" applyBorder="1" applyAlignment="1">
      <alignment/>
    </xf>
    <xf numFmtId="0" fontId="0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0" fillId="13" borderId="0" xfId="0" applyNumberFormat="1" applyFill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2" fontId="3" fillId="13" borderId="0" xfId="0" applyNumberFormat="1" applyFont="1" applyFill="1" applyBorder="1" applyAlignment="1" applyProtection="1">
      <alignment horizontal="right"/>
      <protection locked="0"/>
    </xf>
    <xf numFmtId="1" fontId="3" fillId="13" borderId="0" xfId="0" applyNumberFormat="1" applyFont="1" applyFill="1" applyBorder="1" applyAlignment="1" applyProtection="1">
      <alignment horizontal="right"/>
      <protection locked="0"/>
    </xf>
    <xf numFmtId="0" fontId="0" fillId="13" borderId="17" xfId="0" applyFill="1" applyBorder="1" applyAlignment="1" applyProtection="1">
      <alignment/>
      <protection locked="0"/>
    </xf>
    <xf numFmtId="4" fontId="0" fillId="13" borderId="17" xfId="0" applyNumberFormat="1" applyFill="1" applyBorder="1" applyAlignment="1" applyProtection="1">
      <alignment/>
      <protection locked="0"/>
    </xf>
    <xf numFmtId="0" fontId="0" fillId="13" borderId="15" xfId="0" applyFill="1" applyBorder="1" applyAlignment="1" applyProtection="1">
      <alignment/>
      <protection locked="0"/>
    </xf>
    <xf numFmtId="0" fontId="0" fillId="13" borderId="0" xfId="0" applyFont="1" applyFill="1" applyAlignment="1" applyProtection="1">
      <alignment/>
      <protection locked="0"/>
    </xf>
    <xf numFmtId="4" fontId="0" fillId="13" borderId="0" xfId="0" applyNumberFormat="1" applyFill="1" applyAlignment="1" applyProtection="1">
      <alignment/>
      <protection locked="0"/>
    </xf>
    <xf numFmtId="4" fontId="0" fillId="13" borderId="0" xfId="0" applyNumberFormat="1" applyFont="1" applyFill="1" applyAlignment="1" applyProtection="1">
      <alignment horizontal="center"/>
      <protection locked="0"/>
    </xf>
    <xf numFmtId="0" fontId="0" fillId="13" borderId="0" xfId="0" applyFont="1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/>
      <protection locked="0"/>
    </xf>
    <xf numFmtId="4" fontId="0" fillId="13" borderId="0" xfId="0" applyNumberFormat="1" applyFill="1" applyAlignment="1" applyProtection="1">
      <alignment horizontal="center"/>
      <protection locked="0"/>
    </xf>
    <xf numFmtId="10" fontId="0" fillId="13" borderId="0" xfId="0" applyNumberFormat="1" applyFill="1" applyAlignment="1" applyProtection="1">
      <alignment horizontal="center"/>
      <protection locked="0"/>
    </xf>
    <xf numFmtId="4" fontId="0" fillId="13" borderId="0" xfId="0" applyNumberFormat="1" applyFont="1" applyFill="1" applyAlignment="1" applyProtection="1">
      <alignment/>
      <protection locked="0"/>
    </xf>
    <xf numFmtId="0" fontId="2" fillId="13" borderId="0" xfId="0" applyFont="1" applyFill="1" applyAlignment="1">
      <alignment/>
    </xf>
    <xf numFmtId="0" fontId="0" fillId="13" borderId="0" xfId="0" applyFill="1" applyAlignment="1" applyProtection="1">
      <alignment/>
      <protection/>
    </xf>
    <xf numFmtId="10" fontId="0" fillId="7" borderId="16" xfId="0" applyNumberFormat="1" applyFill="1" applyBorder="1" applyAlignment="1">
      <alignment/>
    </xf>
    <xf numFmtId="3" fontId="0" fillId="7" borderId="45" xfId="0" applyNumberFormat="1" applyFill="1" applyBorder="1" applyAlignment="1" applyProtection="1">
      <alignment/>
      <protection locked="0"/>
    </xf>
    <xf numFmtId="3" fontId="0" fillId="7" borderId="16" xfId="0" applyNumberFormat="1" applyFill="1" applyBorder="1" applyAlignment="1" applyProtection="1">
      <alignment/>
      <protection locked="0"/>
    </xf>
    <xf numFmtId="3" fontId="0" fillId="7" borderId="46" xfId="0" applyNumberFormat="1" applyFill="1" applyBorder="1" applyAlignment="1" applyProtection="1">
      <alignment vertical="center"/>
      <protection locked="0"/>
    </xf>
    <xf numFmtId="4" fontId="0" fillId="13" borderId="13" xfId="0" applyNumberFormat="1" applyFill="1" applyBorder="1" applyAlignment="1" applyProtection="1">
      <alignment/>
      <protection locked="0"/>
    </xf>
    <xf numFmtId="0" fontId="10" fillId="13" borderId="22" xfId="0" applyFont="1" applyFill="1" applyBorder="1" applyAlignment="1" applyProtection="1">
      <alignment/>
      <protection locked="0"/>
    </xf>
    <xf numFmtId="0" fontId="0" fillId="13" borderId="22" xfId="0" applyFill="1" applyBorder="1" applyAlignment="1" applyProtection="1">
      <alignment/>
      <protection locked="0"/>
    </xf>
    <xf numFmtId="4" fontId="0" fillId="13" borderId="16" xfId="0" applyNumberFormat="1" applyFill="1" applyBorder="1" applyAlignment="1" applyProtection="1">
      <alignment/>
      <protection locked="0"/>
    </xf>
    <xf numFmtId="4" fontId="0" fillId="13" borderId="14" xfId="0" applyNumberFormat="1" applyFill="1" applyBorder="1" applyAlignment="1" applyProtection="1">
      <alignment/>
      <protection locked="0"/>
    </xf>
    <xf numFmtId="0" fontId="10" fillId="13" borderId="45" xfId="0" applyFont="1" applyFill="1" applyBorder="1" applyAlignment="1" applyProtection="1">
      <alignment/>
      <protection locked="0"/>
    </xf>
    <xf numFmtId="0" fontId="10" fillId="13" borderId="15" xfId="0" applyFont="1" applyFill="1" applyBorder="1" applyAlignment="1" applyProtection="1">
      <alignment/>
      <protection locked="0"/>
    </xf>
    <xf numFmtId="0" fontId="0" fillId="13" borderId="45" xfId="0" applyFill="1" applyBorder="1" applyAlignment="1" applyProtection="1">
      <alignment/>
      <protection locked="0"/>
    </xf>
    <xf numFmtId="3" fontId="0" fillId="13" borderId="21" xfId="0" applyNumberFormat="1" applyFill="1" applyBorder="1" applyAlignment="1" applyProtection="1">
      <alignment/>
      <protection locked="0"/>
    </xf>
    <xf numFmtId="3" fontId="0" fillId="13" borderId="0" xfId="0" applyNumberFormat="1" applyFill="1" applyBorder="1" applyAlignment="1" applyProtection="1">
      <alignment/>
      <protection locked="0"/>
    </xf>
    <xf numFmtId="3" fontId="0" fillId="13" borderId="17" xfId="0" applyNumberFormat="1" applyFill="1" applyBorder="1" applyAlignment="1" applyProtection="1">
      <alignment/>
      <protection locked="0"/>
    </xf>
    <xf numFmtId="0" fontId="0" fillId="13" borderId="21" xfId="0" applyFill="1" applyBorder="1" applyAlignment="1" applyProtection="1">
      <alignment/>
      <protection locked="0"/>
    </xf>
    <xf numFmtId="0" fontId="0" fillId="13" borderId="0" xfId="0" applyFill="1" applyBorder="1" applyAlignment="1" applyProtection="1">
      <alignment/>
      <protection locked="0"/>
    </xf>
    <xf numFmtId="4" fontId="0" fillId="13" borderId="34" xfId="57" applyNumberFormat="1" applyFont="1" applyFill="1" applyBorder="1" applyAlignment="1" applyProtection="1">
      <alignment/>
      <protection locked="0"/>
    </xf>
    <xf numFmtId="1" fontId="10" fillId="13" borderId="33" xfId="57" applyNumberFormat="1" applyFont="1" applyFill="1" applyBorder="1" applyAlignment="1" applyProtection="1">
      <alignment horizontal="center"/>
      <protection locked="0"/>
    </xf>
    <xf numFmtId="2" fontId="2" fillId="41" borderId="13" xfId="0" applyNumberFormat="1" applyFont="1" applyFill="1" applyBorder="1" applyAlignment="1">
      <alignment/>
    </xf>
    <xf numFmtId="17" fontId="2" fillId="41" borderId="21" xfId="0" applyNumberFormat="1" applyFont="1" applyFill="1" applyBorder="1" applyAlignment="1">
      <alignment horizontal="center"/>
    </xf>
    <xf numFmtId="2" fontId="2" fillId="41" borderId="10" xfId="0" applyNumberFormat="1" applyFont="1" applyFill="1" applyBorder="1" applyAlignment="1">
      <alignment horizontal="right"/>
    </xf>
    <xf numFmtId="14" fontId="2" fillId="41" borderId="18" xfId="0" applyNumberFormat="1" applyFont="1" applyFill="1" applyBorder="1" applyAlignment="1">
      <alignment/>
    </xf>
    <xf numFmtId="14" fontId="2" fillId="41" borderId="19" xfId="0" applyNumberFormat="1" applyFont="1" applyFill="1" applyBorder="1" applyAlignment="1">
      <alignment/>
    </xf>
    <xf numFmtId="4" fontId="0" fillId="36" borderId="25" xfId="0" applyNumberFormat="1" applyFont="1" applyFill="1" applyBorder="1" applyAlignment="1" applyProtection="1">
      <alignment/>
      <protection locked="0"/>
    </xf>
    <xf numFmtId="0" fontId="0" fillId="13" borderId="0" xfId="0" applyFont="1" applyFill="1" applyAlignment="1" applyProtection="1">
      <alignment/>
      <protection locked="0"/>
    </xf>
    <xf numFmtId="4" fontId="0" fillId="13" borderId="0" xfId="0" applyNumberFormat="1" applyFont="1" applyFill="1" applyAlignment="1" applyProtection="1">
      <alignment horizontal="center"/>
      <protection locked="0"/>
    </xf>
    <xf numFmtId="14" fontId="0" fillId="42" borderId="0" xfId="0" applyNumberForma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0" fillId="42" borderId="0" xfId="0" applyFill="1" applyAlignment="1" applyProtection="1">
      <alignment/>
      <protection hidden="1"/>
    </xf>
    <xf numFmtId="0" fontId="0" fillId="42" borderId="0" xfId="0" applyFill="1" applyAlignment="1">
      <alignment/>
    </xf>
    <xf numFmtId="2" fontId="3" fillId="42" borderId="0" xfId="0" applyNumberFormat="1" applyFont="1" applyFill="1" applyBorder="1" applyAlignment="1" applyProtection="1">
      <alignment horizontal="right"/>
      <protection/>
    </xf>
    <xf numFmtId="2" fontId="13" fillId="42" borderId="0" xfId="0" applyNumberFormat="1" applyFont="1" applyFill="1" applyBorder="1" applyAlignment="1" applyProtection="1">
      <alignment horizontal="right"/>
      <protection/>
    </xf>
    <xf numFmtId="0" fontId="0" fillId="42" borderId="0" xfId="0" applyFont="1" applyFill="1" applyAlignment="1" applyProtection="1">
      <alignment horizontal="center"/>
      <protection/>
    </xf>
    <xf numFmtId="0" fontId="2" fillId="0" borderId="17" xfId="0" applyFont="1" applyBorder="1" applyAlignment="1">
      <alignment horizontal="center" vertical="center" wrapText="1"/>
    </xf>
    <xf numFmtId="16" fontId="0" fillId="36" borderId="20" xfId="0" applyNumberFormat="1" applyFont="1" applyFill="1" applyBorder="1" applyAlignment="1">
      <alignment/>
    </xf>
    <xf numFmtId="4" fontId="0" fillId="42" borderId="14" xfId="0" applyNumberFormat="1" applyFill="1" applyBorder="1" applyAlignment="1">
      <alignment/>
    </xf>
    <xf numFmtId="0" fontId="10" fillId="42" borderId="15" xfId="0" applyFont="1" applyFill="1" applyBorder="1" applyAlignment="1">
      <alignment/>
    </xf>
    <xf numFmtId="0" fontId="0" fillId="42" borderId="15" xfId="0" applyFill="1" applyBorder="1" applyAlignment="1">
      <alignment/>
    </xf>
    <xf numFmtId="3" fontId="0" fillId="42" borderId="18" xfId="0" applyNumberFormat="1" applyFill="1" applyBorder="1" applyAlignment="1">
      <alignment/>
    </xf>
    <xf numFmtId="3" fontId="0" fillId="42" borderId="19" xfId="0" applyNumberFormat="1" applyFill="1" applyBorder="1" applyAlignment="1">
      <alignment/>
    </xf>
    <xf numFmtId="3" fontId="0" fillId="42" borderId="20" xfId="0" applyNumberFormat="1" applyFill="1" applyBorder="1" applyAlignment="1">
      <alignment/>
    </xf>
    <xf numFmtId="3" fontId="0" fillId="42" borderId="17" xfId="0" applyNumberFormat="1" applyFill="1" applyBorder="1" applyAlignment="1">
      <alignment/>
    </xf>
    <xf numFmtId="9" fontId="0" fillId="42" borderId="18" xfId="60" applyFont="1" applyFill="1" applyBorder="1" applyAlignment="1">
      <alignment/>
    </xf>
    <xf numFmtId="9" fontId="0" fillId="42" borderId="19" xfId="60" applyFont="1" applyFill="1" applyBorder="1" applyAlignment="1">
      <alignment/>
    </xf>
    <xf numFmtId="9" fontId="0" fillId="42" borderId="20" xfId="60" applyFont="1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17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" fontId="0" fillId="36" borderId="19" xfId="0" applyNumberFormat="1" applyFont="1" applyFill="1" applyBorder="1" applyAlignment="1">
      <alignment/>
    </xf>
    <xf numFmtId="164" fontId="0" fillId="13" borderId="10" xfId="6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10" fontId="0" fillId="13" borderId="0" xfId="0" applyNumberFormat="1" applyFont="1" applyFill="1" applyAlignment="1" applyProtection="1">
      <alignment horizontal="center"/>
      <protection locked="0"/>
    </xf>
    <xf numFmtId="0" fontId="0" fillId="13" borderId="0" xfId="0" applyFont="1" applyFill="1" applyAlignment="1" applyProtection="1">
      <alignment horizontal="center"/>
      <protection locked="0"/>
    </xf>
    <xf numFmtId="0" fontId="52" fillId="12" borderId="16" xfId="56" applyFont="1" applyFill="1" applyBorder="1" applyProtection="1">
      <alignment/>
      <protection hidden="1"/>
    </xf>
    <xf numFmtId="0" fontId="52" fillId="0" borderId="18" xfId="56" applyFont="1" applyBorder="1" applyAlignment="1" applyProtection="1">
      <alignment horizontal="center"/>
      <protection hidden="1"/>
    </xf>
    <xf numFmtId="0" fontId="37" fillId="0" borderId="0" xfId="56" applyProtection="1">
      <alignment/>
      <protection hidden="1"/>
    </xf>
    <xf numFmtId="0" fontId="37" fillId="0" borderId="0" xfId="56">
      <alignment/>
      <protection/>
    </xf>
    <xf numFmtId="0" fontId="52" fillId="0" borderId="25" xfId="56" applyFont="1" applyBorder="1" applyAlignment="1" applyProtection="1">
      <alignment horizontal="center"/>
      <protection hidden="1"/>
    </xf>
    <xf numFmtId="0" fontId="52" fillId="0" borderId="16" xfId="56" applyFont="1" applyBorder="1" applyAlignment="1" applyProtection="1">
      <alignment horizontal="center"/>
      <protection hidden="1"/>
    </xf>
    <xf numFmtId="16" fontId="52" fillId="0" borderId="26" xfId="56" applyNumberFormat="1" applyFont="1" applyBorder="1" applyAlignment="1" applyProtection="1">
      <alignment horizontal="center"/>
      <protection hidden="1"/>
    </xf>
    <xf numFmtId="16" fontId="52" fillId="0" borderId="45" xfId="56" applyNumberFormat="1" applyFont="1" applyBorder="1" applyAlignment="1" applyProtection="1">
      <alignment horizontal="center"/>
      <protection hidden="1"/>
    </xf>
    <xf numFmtId="4" fontId="37" fillId="0" borderId="12" xfId="56" applyNumberFormat="1" applyBorder="1" applyProtection="1">
      <alignment/>
      <protection hidden="1"/>
    </xf>
    <xf numFmtId="4" fontId="54" fillId="0" borderId="12" xfId="56" applyNumberFormat="1" applyFont="1" applyFill="1" applyBorder="1" applyAlignment="1" applyProtection="1">
      <alignment/>
      <protection hidden="1"/>
    </xf>
    <xf numFmtId="4" fontId="54" fillId="0" borderId="12" xfId="56" applyNumberFormat="1" applyFont="1" applyBorder="1" applyAlignment="1" applyProtection="1">
      <alignment/>
      <protection hidden="1"/>
    </xf>
    <xf numFmtId="4" fontId="54" fillId="43" borderId="12" xfId="56" applyNumberFormat="1" applyFont="1" applyFill="1" applyBorder="1" applyAlignment="1" applyProtection="1">
      <alignment/>
      <protection locked="0"/>
    </xf>
    <xf numFmtId="4" fontId="54" fillId="43" borderId="0" xfId="56" applyNumberFormat="1" applyFont="1" applyFill="1" applyBorder="1" applyAlignment="1" applyProtection="1">
      <alignment/>
      <protection locked="0"/>
    </xf>
    <xf numFmtId="0" fontId="37" fillId="0" borderId="21" xfId="56" applyBorder="1" applyAlignment="1" applyProtection="1">
      <alignment horizontal="left"/>
      <protection hidden="1"/>
    </xf>
    <xf numFmtId="0" fontId="37" fillId="0" borderId="0" xfId="56" applyBorder="1" applyAlignment="1" applyProtection="1">
      <alignment horizontal="left"/>
      <protection hidden="1"/>
    </xf>
    <xf numFmtId="0" fontId="37" fillId="0" borderId="21" xfId="56" applyBorder="1" applyProtection="1">
      <alignment/>
      <protection hidden="1"/>
    </xf>
    <xf numFmtId="0" fontId="52" fillId="0" borderId="18" xfId="56" applyFont="1" applyBorder="1" applyProtection="1">
      <alignment/>
      <protection hidden="1"/>
    </xf>
    <xf numFmtId="4" fontId="54" fillId="0" borderId="10" xfId="56" applyNumberFormat="1" applyFont="1" applyBorder="1" applyAlignment="1" applyProtection="1">
      <alignment/>
      <protection hidden="1"/>
    </xf>
    <xf numFmtId="4" fontId="54" fillId="43" borderId="26" xfId="56" applyNumberFormat="1" applyFont="1" applyFill="1" applyBorder="1" applyAlignment="1" applyProtection="1">
      <alignment/>
      <protection locked="0"/>
    </xf>
    <xf numFmtId="0" fontId="37" fillId="0" borderId="13" xfId="56" applyBorder="1" applyAlignment="1" applyProtection="1">
      <alignment horizontal="left"/>
      <protection hidden="1"/>
    </xf>
    <xf numFmtId="0" fontId="37" fillId="0" borderId="16" xfId="56" applyBorder="1" applyAlignment="1" applyProtection="1">
      <alignment horizontal="left"/>
      <protection hidden="1"/>
    </xf>
    <xf numFmtId="4" fontId="54" fillId="0" borderId="16" xfId="56" applyNumberFormat="1" applyFont="1" applyBorder="1" applyProtection="1">
      <alignment/>
      <protection hidden="1"/>
    </xf>
    <xf numFmtId="4" fontId="54" fillId="0" borderId="14" xfId="56" applyNumberFormat="1" applyFont="1" applyBorder="1" applyProtection="1">
      <alignment/>
      <protection hidden="1"/>
    </xf>
    <xf numFmtId="4" fontId="54" fillId="43" borderId="10" xfId="56" applyNumberFormat="1" applyFont="1" applyFill="1" applyBorder="1" applyProtection="1">
      <alignment/>
      <protection locked="0"/>
    </xf>
    <xf numFmtId="4" fontId="54" fillId="0" borderId="10" xfId="56" applyNumberFormat="1" applyFont="1" applyBorder="1" applyProtection="1">
      <alignment/>
      <protection hidden="1"/>
    </xf>
    <xf numFmtId="0" fontId="37" fillId="0" borderId="13" xfId="56" applyBorder="1" applyProtection="1">
      <alignment/>
      <protection hidden="1"/>
    </xf>
    <xf numFmtId="0" fontId="37" fillId="0" borderId="16" xfId="56" applyBorder="1" applyProtection="1">
      <alignment/>
      <protection hidden="1"/>
    </xf>
    <xf numFmtId="4" fontId="37" fillId="0" borderId="16" xfId="56" applyNumberFormat="1" applyBorder="1" applyProtection="1">
      <alignment/>
      <protection hidden="1"/>
    </xf>
    <xf numFmtId="4" fontId="37" fillId="0" borderId="14" xfId="56" applyNumberFormat="1" applyBorder="1" applyProtection="1">
      <alignment/>
      <protection hidden="1"/>
    </xf>
    <xf numFmtId="0" fontId="52" fillId="0" borderId="0" xfId="56" applyFont="1" applyBorder="1" applyProtection="1">
      <alignment/>
      <protection hidden="1"/>
    </xf>
    <xf numFmtId="0" fontId="37" fillId="0" borderId="0" xfId="56" applyAlignment="1" applyProtection="1">
      <alignment vertical="center"/>
      <protection hidden="1"/>
    </xf>
    <xf numFmtId="0" fontId="37" fillId="0" borderId="0" xfId="56" applyAlignment="1">
      <alignment vertical="center"/>
      <protection/>
    </xf>
    <xf numFmtId="0" fontId="52" fillId="0" borderId="10" xfId="56" applyFont="1" applyFill="1" applyBorder="1" applyAlignment="1" applyProtection="1">
      <alignment horizontal="center"/>
      <protection hidden="1"/>
    </xf>
    <xf numFmtId="4" fontId="52" fillId="0" borderId="10" xfId="56" applyNumberFormat="1" applyFont="1" applyBorder="1" applyAlignment="1" applyProtection="1">
      <alignment horizontal="center"/>
      <protection hidden="1"/>
    </xf>
    <xf numFmtId="4" fontId="52" fillId="0" borderId="18" xfId="56" applyNumberFormat="1" applyFont="1" applyBorder="1" applyAlignment="1" applyProtection="1">
      <alignment horizontal="center"/>
      <protection hidden="1"/>
    </xf>
    <xf numFmtId="0" fontId="52" fillId="0" borderId="10" xfId="56" applyFont="1" applyBorder="1" applyAlignment="1" applyProtection="1">
      <alignment horizontal="center"/>
      <protection hidden="1"/>
    </xf>
    <xf numFmtId="4" fontId="52" fillId="0" borderId="10" xfId="56" applyNumberFormat="1" applyFont="1" applyBorder="1" applyAlignment="1" applyProtection="1">
      <alignment/>
      <protection hidden="1"/>
    </xf>
    <xf numFmtId="4" fontId="52" fillId="0" borderId="20" xfId="56" applyNumberFormat="1" applyFont="1" applyBorder="1" applyAlignment="1" applyProtection="1">
      <alignment/>
      <protection hidden="1"/>
    </xf>
    <xf numFmtId="4" fontId="52" fillId="0" borderId="0" xfId="56" applyNumberFormat="1" applyFont="1" applyBorder="1" applyAlignment="1" applyProtection="1">
      <alignment horizontal="center"/>
      <protection hidden="1"/>
    </xf>
    <xf numFmtId="0" fontId="37" fillId="0" borderId="25" xfId="56" applyBorder="1" applyProtection="1">
      <alignment/>
      <protection hidden="1"/>
    </xf>
    <xf numFmtId="0" fontId="37" fillId="0" borderId="10" xfId="56" applyBorder="1" applyAlignment="1" applyProtection="1">
      <alignment horizontal="center" vertical="center"/>
      <protection hidden="1"/>
    </xf>
    <xf numFmtId="16" fontId="54" fillId="43" borderId="25" xfId="56" applyNumberFormat="1" applyFont="1" applyFill="1" applyBorder="1" applyAlignment="1" applyProtection="1">
      <alignment horizontal="center"/>
      <protection locked="0"/>
    </xf>
    <xf numFmtId="4" fontId="54" fillId="43" borderId="25" xfId="56" applyNumberFormat="1" applyFont="1" applyFill="1" applyBorder="1" applyProtection="1">
      <alignment/>
      <protection locked="0"/>
    </xf>
    <xf numFmtId="4" fontId="54" fillId="43" borderId="14" xfId="56" applyNumberFormat="1" applyFont="1" applyFill="1" applyBorder="1" applyProtection="1">
      <alignment/>
      <protection locked="0"/>
    </xf>
    <xf numFmtId="4" fontId="54" fillId="0" borderId="12" xfId="56" applyNumberFormat="1" applyFont="1" applyBorder="1" applyProtection="1">
      <alignment/>
      <protection hidden="1"/>
    </xf>
    <xf numFmtId="1" fontId="55" fillId="0" borderId="25" xfId="56" applyNumberFormat="1" applyFont="1" applyBorder="1" applyAlignment="1" applyProtection="1">
      <alignment horizontal="center"/>
      <protection hidden="1"/>
    </xf>
    <xf numFmtId="4" fontId="55" fillId="43" borderId="14" xfId="56" applyNumberFormat="1" applyFont="1" applyFill="1" applyBorder="1" applyAlignment="1" applyProtection="1">
      <alignment horizontal="center"/>
      <protection locked="0"/>
    </xf>
    <xf numFmtId="1" fontId="38" fillId="0" borderId="0" xfId="56" applyNumberFormat="1" applyFont="1" applyBorder="1" applyAlignment="1" applyProtection="1">
      <alignment horizontal="center"/>
      <protection hidden="1"/>
    </xf>
    <xf numFmtId="4" fontId="54" fillId="43" borderId="17" xfId="56" applyNumberFormat="1" applyFont="1" applyFill="1" applyBorder="1" applyProtection="1">
      <alignment/>
      <protection locked="0"/>
    </xf>
    <xf numFmtId="0" fontId="37" fillId="0" borderId="12" xfId="56" applyBorder="1" applyAlignment="1" applyProtection="1">
      <alignment horizontal="center"/>
      <protection hidden="1"/>
    </xf>
    <xf numFmtId="0" fontId="37" fillId="0" borderId="0" xfId="56" applyBorder="1" applyProtection="1">
      <alignment/>
      <protection hidden="1"/>
    </xf>
    <xf numFmtId="0" fontId="37" fillId="0" borderId="12" xfId="56" applyBorder="1" applyProtection="1">
      <alignment/>
      <protection hidden="1"/>
    </xf>
    <xf numFmtId="4" fontId="37" fillId="0" borderId="25" xfId="56" applyNumberFormat="1" applyBorder="1" applyProtection="1">
      <alignment/>
      <protection hidden="1"/>
    </xf>
    <xf numFmtId="4" fontId="37" fillId="0" borderId="0" xfId="56" applyNumberFormat="1" applyProtection="1">
      <alignment/>
      <protection hidden="1"/>
    </xf>
    <xf numFmtId="16" fontId="54" fillId="43" borderId="12" xfId="56" applyNumberFormat="1" applyFont="1" applyFill="1" applyBorder="1" applyAlignment="1" applyProtection="1">
      <alignment horizontal="center"/>
      <protection locked="0"/>
    </xf>
    <xf numFmtId="4" fontId="54" fillId="43" borderId="12" xfId="56" applyNumberFormat="1" applyFont="1" applyFill="1" applyBorder="1" applyProtection="1">
      <alignment/>
      <protection locked="0"/>
    </xf>
    <xf numFmtId="1" fontId="55" fillId="0" borderId="12" xfId="56" applyNumberFormat="1" applyFont="1" applyBorder="1" applyAlignment="1" applyProtection="1">
      <alignment horizontal="center"/>
      <protection hidden="1"/>
    </xf>
    <xf numFmtId="4" fontId="55" fillId="43" borderId="17" xfId="56" applyNumberFormat="1" applyFont="1" applyFill="1" applyBorder="1" applyAlignment="1" applyProtection="1">
      <alignment horizontal="center"/>
      <protection locked="0"/>
    </xf>
    <xf numFmtId="0" fontId="54" fillId="43" borderId="17" xfId="56" applyFont="1" applyFill="1" applyBorder="1" applyAlignment="1" applyProtection="1">
      <alignment horizontal="left"/>
      <protection locked="0"/>
    </xf>
    <xf numFmtId="4" fontId="54" fillId="43" borderId="15" xfId="56" applyNumberFormat="1" applyFont="1" applyFill="1" applyBorder="1" applyProtection="1">
      <alignment/>
      <protection locked="0"/>
    </xf>
    <xf numFmtId="4" fontId="52" fillId="0" borderId="10" xfId="56" applyNumberFormat="1" applyFont="1" applyBorder="1">
      <alignment/>
      <protection/>
    </xf>
    <xf numFmtId="4" fontId="37" fillId="0" borderId="0" xfId="56" applyNumberFormat="1" applyBorder="1">
      <alignment/>
      <protection/>
    </xf>
    <xf numFmtId="4" fontId="37" fillId="0" borderId="17" xfId="56" applyNumberFormat="1" applyBorder="1">
      <alignment/>
      <protection/>
    </xf>
    <xf numFmtId="4" fontId="56" fillId="0" borderId="13" xfId="56" applyNumberFormat="1" applyFont="1" applyBorder="1" applyProtection="1">
      <alignment/>
      <protection hidden="1"/>
    </xf>
    <xf numFmtId="4" fontId="37" fillId="0" borderId="21" xfId="56" applyNumberFormat="1" applyBorder="1" applyProtection="1">
      <alignment/>
      <protection hidden="1"/>
    </xf>
    <xf numFmtId="4" fontId="37" fillId="0" borderId="17" xfId="56" applyNumberFormat="1" applyBorder="1" applyProtection="1">
      <alignment/>
      <protection hidden="1"/>
    </xf>
    <xf numFmtId="4" fontId="54" fillId="0" borderId="12" xfId="56" applyNumberFormat="1" applyFont="1" applyBorder="1">
      <alignment/>
      <protection/>
    </xf>
    <xf numFmtId="0" fontId="37" fillId="0" borderId="26" xfId="56" applyBorder="1" applyAlignment="1" applyProtection="1">
      <alignment horizontal="center"/>
      <protection hidden="1"/>
    </xf>
    <xf numFmtId="0" fontId="37" fillId="0" borderId="45" xfId="56" applyBorder="1" applyProtection="1">
      <alignment/>
      <protection hidden="1"/>
    </xf>
    <xf numFmtId="0" fontId="37" fillId="0" borderId="26" xfId="56" applyBorder="1" applyProtection="1">
      <alignment/>
      <protection hidden="1"/>
    </xf>
    <xf numFmtId="4" fontId="37" fillId="0" borderId="22" xfId="56" applyNumberFormat="1" applyFill="1" applyBorder="1" applyProtection="1">
      <alignment/>
      <protection hidden="1"/>
    </xf>
    <xf numFmtId="0" fontId="37" fillId="0" borderId="15" xfId="56" applyBorder="1" applyProtection="1">
      <alignment/>
      <protection hidden="1"/>
    </xf>
    <xf numFmtId="4" fontId="57" fillId="43" borderId="26" xfId="56" applyNumberFormat="1" applyFont="1" applyFill="1" applyBorder="1" applyProtection="1">
      <alignment/>
      <protection locked="0"/>
    </xf>
    <xf numFmtId="4" fontId="56" fillId="0" borderId="18" xfId="56" applyNumberFormat="1" applyFont="1" applyBorder="1" applyProtection="1">
      <alignment/>
      <protection hidden="1"/>
    </xf>
    <xf numFmtId="4" fontId="37" fillId="0" borderId="19" xfId="56" applyNumberFormat="1" applyBorder="1" applyProtection="1">
      <alignment/>
      <protection hidden="1"/>
    </xf>
    <xf numFmtId="4" fontId="54" fillId="0" borderId="10" xfId="56" applyNumberFormat="1" applyFont="1" applyBorder="1">
      <alignment/>
      <protection/>
    </xf>
    <xf numFmtId="0" fontId="37" fillId="0" borderId="0" xfId="56" applyBorder="1">
      <alignment/>
      <protection/>
    </xf>
    <xf numFmtId="0" fontId="37" fillId="0" borderId="17" xfId="56" applyBorder="1">
      <alignment/>
      <protection/>
    </xf>
    <xf numFmtId="4" fontId="37" fillId="0" borderId="0" xfId="56" applyNumberFormat="1" applyBorder="1" applyProtection="1">
      <alignment/>
      <protection hidden="1"/>
    </xf>
    <xf numFmtId="1" fontId="55" fillId="0" borderId="26" xfId="56" applyNumberFormat="1" applyFont="1" applyBorder="1" applyAlignment="1" applyProtection="1">
      <alignment horizontal="center"/>
      <protection hidden="1"/>
    </xf>
    <xf numFmtId="4" fontId="55" fillId="43" borderId="15" xfId="56" applyNumberFormat="1" applyFont="1" applyFill="1" applyBorder="1" applyAlignment="1" applyProtection="1">
      <alignment horizontal="center"/>
      <protection locked="0"/>
    </xf>
    <xf numFmtId="4" fontId="37" fillId="0" borderId="19" xfId="56" applyNumberFormat="1" applyBorder="1" applyAlignment="1" applyProtection="1">
      <alignment/>
      <protection hidden="1"/>
    </xf>
    <xf numFmtId="4" fontId="37" fillId="0" borderId="20" xfId="56" applyNumberFormat="1" applyBorder="1" applyAlignment="1" applyProtection="1">
      <alignment/>
      <protection hidden="1"/>
    </xf>
    <xf numFmtId="4" fontId="38" fillId="0" borderId="45" xfId="56" applyNumberFormat="1" applyFont="1" applyBorder="1" applyProtection="1">
      <alignment/>
      <protection hidden="1"/>
    </xf>
    <xf numFmtId="4" fontId="37" fillId="0" borderId="47" xfId="56" applyNumberFormat="1" applyBorder="1" applyProtection="1">
      <alignment/>
      <protection hidden="1"/>
    </xf>
    <xf numFmtId="4" fontId="37" fillId="0" borderId="0" xfId="56" applyNumberFormat="1">
      <alignment/>
      <protection/>
    </xf>
    <xf numFmtId="0" fontId="37" fillId="0" borderId="22" xfId="56" applyBorder="1" applyAlignment="1" applyProtection="1">
      <alignment horizontal="left"/>
      <protection hidden="1"/>
    </xf>
    <xf numFmtId="0" fontId="52" fillId="0" borderId="13" xfId="56" applyFont="1" applyBorder="1" applyAlignment="1" applyProtection="1">
      <alignment horizontal="left"/>
      <protection hidden="1"/>
    </xf>
    <xf numFmtId="0" fontId="37" fillId="0" borderId="21" xfId="56" applyBorder="1" applyAlignment="1" applyProtection="1">
      <alignment horizontal="left"/>
      <protection hidden="1"/>
    </xf>
    <xf numFmtId="0" fontId="37" fillId="0" borderId="13" xfId="56" applyBorder="1" applyAlignment="1" applyProtection="1">
      <alignment horizontal="left"/>
      <protection hidden="1"/>
    </xf>
    <xf numFmtId="0" fontId="0" fillId="13" borderId="0" xfId="0" applyFont="1" applyFill="1" applyAlignment="1" applyProtection="1">
      <alignment wrapText="1"/>
      <protection locked="0"/>
    </xf>
    <xf numFmtId="4" fontId="0" fillId="13" borderId="0" xfId="0" applyNumberFormat="1" applyFont="1" applyFill="1" applyAlignment="1" applyProtection="1">
      <alignment/>
      <protection locked="0"/>
    </xf>
    <xf numFmtId="4" fontId="0" fillId="36" borderId="25" xfId="0" applyNumberFormat="1" applyFont="1" applyFill="1" applyBorder="1" applyAlignment="1" applyProtection="1">
      <alignment/>
      <protection locked="0"/>
    </xf>
    <xf numFmtId="0" fontId="0" fillId="38" borderId="32" xfId="57" applyFont="1" applyFill="1" applyBorder="1" applyAlignment="1" applyProtection="1">
      <alignment horizontal="left"/>
      <protection locked="0"/>
    </xf>
    <xf numFmtId="4" fontId="54" fillId="0" borderId="16" xfId="56" applyNumberFormat="1" applyFont="1" applyBorder="1" applyAlignment="1" applyProtection="1">
      <alignment/>
      <protection hidden="1"/>
    </xf>
    <xf numFmtId="4" fontId="54" fillId="0" borderId="16" xfId="56" applyNumberFormat="1" applyFont="1" applyBorder="1" applyAlignment="1" applyProtection="1">
      <alignment horizontal="center"/>
      <protection hidden="1"/>
    </xf>
    <xf numFmtId="4" fontId="54" fillId="0" borderId="14" xfId="56" applyNumberFormat="1" applyFont="1" applyBorder="1" applyAlignment="1" applyProtection="1">
      <alignment/>
      <protection hidden="1"/>
    </xf>
    <xf numFmtId="4" fontId="54" fillId="0" borderId="25" xfId="56" applyNumberFormat="1" applyFont="1" applyBorder="1" applyAlignment="1" applyProtection="1">
      <alignment/>
      <protection hidden="1"/>
    </xf>
    <xf numFmtId="4" fontId="54" fillId="0" borderId="13" xfId="56" applyNumberFormat="1" applyFont="1" applyBorder="1" applyAlignment="1" applyProtection="1">
      <alignment horizontal="center"/>
      <protection hidden="1"/>
    </xf>
    <xf numFmtId="4" fontId="54" fillId="0" borderId="14" xfId="56" applyNumberFormat="1" applyFont="1" applyBorder="1" applyAlignment="1" applyProtection="1">
      <alignment horizontal="center"/>
      <protection hidden="1"/>
    </xf>
    <xf numFmtId="0" fontId="37" fillId="0" borderId="45" xfId="56" applyBorder="1" applyAlignment="1" applyProtection="1">
      <alignment horizontal="left"/>
      <protection hidden="1"/>
    </xf>
    <xf numFmtId="4" fontId="54" fillId="43" borderId="12" xfId="56" applyNumberFormat="1" applyFont="1" applyFill="1" applyBorder="1" applyAlignment="1" applyProtection="1">
      <alignment/>
      <protection hidden="1"/>
    </xf>
    <xf numFmtId="4" fontId="54" fillId="43" borderId="0" xfId="56" applyNumberFormat="1" applyFont="1" applyFill="1" applyBorder="1" applyAlignment="1" applyProtection="1">
      <alignment/>
      <protection hidden="1"/>
    </xf>
    <xf numFmtId="4" fontId="54" fillId="43" borderId="26" xfId="56" applyNumberFormat="1" applyFont="1" applyFill="1" applyBorder="1" applyAlignment="1" applyProtection="1">
      <alignment/>
      <protection hidden="1"/>
    </xf>
    <xf numFmtId="4" fontId="54" fillId="43" borderId="45" xfId="56" applyNumberFormat="1" applyFont="1" applyFill="1" applyBorder="1" applyAlignment="1" applyProtection="1">
      <alignment/>
      <protection hidden="1"/>
    </xf>
    <xf numFmtId="0" fontId="54" fillId="43" borderId="21" xfId="56" applyFont="1" applyFill="1" applyBorder="1" applyAlignment="1" applyProtection="1">
      <alignment horizontal="left"/>
      <protection locked="0"/>
    </xf>
    <xf numFmtId="2" fontId="58" fillId="0" borderId="0" xfId="0" applyNumberFormat="1" applyFont="1" applyFill="1" applyAlignment="1" applyProtection="1">
      <alignment/>
      <protection/>
    </xf>
    <xf numFmtId="2" fontId="59" fillId="0" borderId="0" xfId="0" applyNumberFormat="1" applyFont="1" applyFill="1" applyAlignment="1" applyProtection="1">
      <alignment horizontal="right"/>
      <protection/>
    </xf>
    <xf numFmtId="2" fontId="59" fillId="0" borderId="0" xfId="0" applyNumberFormat="1" applyFont="1" applyFill="1" applyAlignment="1" applyProtection="1">
      <alignment/>
      <protection/>
    </xf>
    <xf numFmtId="1" fontId="59" fillId="0" borderId="25" xfId="0" applyNumberFormat="1" applyFont="1" applyFill="1" applyBorder="1" applyAlignment="1" applyProtection="1">
      <alignment/>
      <protection/>
    </xf>
    <xf numFmtId="1" fontId="59" fillId="0" borderId="25" xfId="0" applyNumberFormat="1" applyFont="1" applyFill="1" applyBorder="1" applyAlignment="1" applyProtection="1">
      <alignment horizontal="right"/>
      <protection/>
    </xf>
    <xf numFmtId="2" fontId="58" fillId="0" borderId="12" xfId="0" applyNumberFormat="1" applyFont="1" applyFill="1" applyBorder="1" applyAlignment="1" applyProtection="1">
      <alignment/>
      <protection/>
    </xf>
    <xf numFmtId="2" fontId="59" fillId="0" borderId="12" xfId="0" applyNumberFormat="1" applyFont="1" applyFill="1" applyBorder="1" applyAlignment="1" applyProtection="1">
      <alignment horizontal="right"/>
      <protection/>
    </xf>
    <xf numFmtId="1" fontId="58" fillId="0" borderId="12" xfId="0" applyNumberFormat="1" applyFont="1" applyFill="1" applyBorder="1" applyAlignment="1" applyProtection="1">
      <alignment/>
      <protection/>
    </xf>
    <xf numFmtId="1" fontId="59" fillId="0" borderId="12" xfId="0" applyNumberFormat="1" applyFont="1" applyFill="1" applyBorder="1" applyAlignment="1" applyProtection="1">
      <alignment horizontal="right"/>
      <protection/>
    </xf>
    <xf numFmtId="2" fontId="58" fillId="0" borderId="26" xfId="0" applyNumberFormat="1" applyFont="1" applyFill="1" applyBorder="1" applyAlignment="1" applyProtection="1">
      <alignment/>
      <protection/>
    </xf>
    <xf numFmtId="2" fontId="59" fillId="0" borderId="26" xfId="0" applyNumberFormat="1" applyFont="1" applyFill="1" applyBorder="1" applyAlignment="1" applyProtection="1">
      <alignment horizontal="right"/>
      <protection/>
    </xf>
    <xf numFmtId="1" fontId="10" fillId="13" borderId="33" xfId="57" applyNumberFormat="1" applyFont="1" applyFill="1" applyBorder="1" applyAlignment="1" applyProtection="1">
      <alignment horizontal="center"/>
      <protection locked="0"/>
    </xf>
    <xf numFmtId="0" fontId="0" fillId="42" borderId="0" xfId="0" applyFill="1" applyAlignment="1" applyProtection="1">
      <alignment/>
      <protection locked="0"/>
    </xf>
    <xf numFmtId="4" fontId="0" fillId="13" borderId="34" xfId="57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3" fillId="44" borderId="0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>
      <alignment/>
    </xf>
    <xf numFmtId="2" fontId="52" fillId="12" borderId="13" xfId="56" applyNumberFormat="1" applyFont="1" applyFill="1" applyBorder="1" applyProtection="1">
      <alignment/>
      <protection hidden="1"/>
    </xf>
    <xf numFmtId="0" fontId="37" fillId="0" borderId="21" xfId="56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8" borderId="32" xfId="57" applyFont="1" applyFill="1" applyBorder="1" applyAlignment="1" applyProtection="1">
      <alignment horizontal="left"/>
      <protection hidden="1"/>
    </xf>
    <xf numFmtId="4" fontId="0" fillId="13" borderId="34" xfId="57" applyNumberFormat="1" applyFont="1" applyFill="1" applyBorder="1" applyAlignment="1" applyProtection="1">
      <alignment/>
      <protection hidden="1"/>
    </xf>
    <xf numFmtId="4" fontId="0" fillId="13" borderId="34" xfId="57" applyNumberFormat="1" applyFont="1" applyFill="1" applyBorder="1" applyAlignment="1" applyProtection="1">
      <alignment/>
      <protection hidden="1"/>
    </xf>
    <xf numFmtId="4" fontId="0" fillId="0" borderId="34" xfId="57" applyNumberFormat="1" applyFont="1" applyFill="1" applyBorder="1" applyAlignment="1" applyProtection="1">
      <alignment/>
      <protection hidden="1"/>
    </xf>
    <xf numFmtId="0" fontId="0" fillId="38" borderId="31" xfId="57" applyFont="1" applyFill="1" applyBorder="1" applyAlignment="1" applyProtection="1">
      <alignment horizontal="right"/>
      <protection hidden="1"/>
    </xf>
    <xf numFmtId="1" fontId="10" fillId="13" borderId="33" xfId="57" applyNumberFormat="1" applyFont="1" applyFill="1" applyBorder="1" applyAlignment="1" applyProtection="1">
      <alignment horizontal="center"/>
      <protection hidden="1"/>
    </xf>
    <xf numFmtId="1" fontId="10" fillId="13" borderId="33" xfId="57" applyNumberFormat="1" applyFont="1" applyFill="1" applyBorder="1" applyAlignment="1" applyProtection="1">
      <alignment horizontal="center"/>
      <protection hidden="1"/>
    </xf>
    <xf numFmtId="1" fontId="0" fillId="0" borderId="33" xfId="57" applyNumberFormat="1" applyFont="1" applyFill="1" applyBorder="1" applyAlignment="1" applyProtection="1">
      <alignment horizontal="center"/>
      <protection hidden="1"/>
    </xf>
    <xf numFmtId="0" fontId="6" fillId="13" borderId="32" xfId="57" applyFont="1" applyFill="1" applyBorder="1" applyProtection="1">
      <alignment/>
      <protection hidden="1"/>
    </xf>
    <xf numFmtId="4" fontId="0" fillId="13" borderId="32" xfId="57" applyNumberFormat="1" applyFont="1" applyFill="1" applyBorder="1" applyAlignment="1" applyProtection="1">
      <alignment/>
      <protection hidden="1"/>
    </xf>
    <xf numFmtId="0" fontId="6" fillId="13" borderId="31" xfId="57" applyFont="1" applyFill="1" applyBorder="1" applyProtection="1">
      <alignment/>
      <protection hidden="1"/>
    </xf>
    <xf numFmtId="1" fontId="10" fillId="13" borderId="31" xfId="57" applyNumberFormat="1" applyFont="1" applyFill="1" applyBorder="1" applyAlignment="1" applyProtection="1">
      <alignment horizontal="center"/>
      <protection hidden="1"/>
    </xf>
    <xf numFmtId="0" fontId="0" fillId="38" borderId="32" xfId="57" applyFont="1" applyFill="1" applyBorder="1" applyAlignment="1" applyProtection="1">
      <alignment horizontal="left"/>
      <protection hidden="1"/>
    </xf>
    <xf numFmtId="0" fontId="2" fillId="34" borderId="48" xfId="57" applyFont="1" applyFill="1" applyBorder="1" applyProtection="1">
      <alignment/>
      <protection hidden="1"/>
    </xf>
    <xf numFmtId="3" fontId="0" fillId="0" borderId="32" xfId="57" applyNumberFormat="1" applyFont="1" applyFill="1" applyBorder="1" applyAlignment="1" applyProtection="1">
      <alignment horizontal="right" vertical="center"/>
      <protection hidden="1"/>
    </xf>
    <xf numFmtId="3" fontId="0" fillId="0" borderId="34" xfId="57" applyNumberFormat="1" applyFont="1" applyFill="1" applyBorder="1" applyAlignment="1" applyProtection="1">
      <alignment horizontal="right" vertical="center"/>
      <protection hidden="1"/>
    </xf>
    <xf numFmtId="0" fontId="2" fillId="34" borderId="49" xfId="57" applyFont="1" applyFill="1" applyBorder="1" applyProtection="1">
      <alignment/>
      <protection hidden="1"/>
    </xf>
    <xf numFmtId="3" fontId="0" fillId="0" borderId="31" xfId="57" applyNumberFormat="1" applyFont="1" applyFill="1" applyBorder="1" applyAlignment="1" applyProtection="1">
      <alignment horizontal="right" vertical="center"/>
      <protection hidden="1"/>
    </xf>
    <xf numFmtId="3" fontId="0" fillId="0" borderId="33" xfId="57" applyNumberFormat="1" applyFont="1" applyFill="1" applyBorder="1" applyAlignment="1" applyProtection="1">
      <alignment horizontal="right" vertical="center"/>
      <protection hidden="1"/>
    </xf>
    <xf numFmtId="0" fontId="2" fillId="38" borderId="43" xfId="57" applyFont="1" applyFill="1" applyBorder="1" applyProtection="1">
      <alignment/>
      <protection hidden="1"/>
    </xf>
    <xf numFmtId="3" fontId="0" fillId="45" borderId="50" xfId="57" applyNumberFormat="1" applyFont="1" applyFill="1" applyBorder="1" applyAlignment="1" applyProtection="1">
      <alignment horizontal="center"/>
      <protection hidden="1"/>
    </xf>
    <xf numFmtId="3" fontId="0" fillId="45" borderId="43" xfId="57" applyNumberFormat="1" applyFont="1" applyFill="1" applyBorder="1" applyAlignment="1" applyProtection="1">
      <alignment horizontal="center"/>
      <protection hidden="1"/>
    </xf>
    <xf numFmtId="3" fontId="0" fillId="45" borderId="50" xfId="57" applyNumberFormat="1" applyFont="1" applyFill="1" applyBorder="1" applyAlignment="1" applyProtection="1">
      <alignment horizontal="right"/>
      <protection hidden="1"/>
    </xf>
    <xf numFmtId="0" fontId="9" fillId="34" borderId="51" xfId="57" applyFont="1" applyFill="1" applyBorder="1" applyAlignment="1" applyProtection="1">
      <alignment horizontal="left"/>
      <protection hidden="1"/>
    </xf>
    <xf numFmtId="3" fontId="0" fillId="0" borderId="52" xfId="57" applyNumberFormat="1" applyFont="1" applyFill="1" applyBorder="1" applyAlignment="1" applyProtection="1">
      <alignment vertical="center"/>
      <protection hidden="1"/>
    </xf>
    <xf numFmtId="3" fontId="0" fillId="0" borderId="32" xfId="57" applyNumberFormat="1" applyFont="1" applyFill="1" applyBorder="1" applyAlignment="1" applyProtection="1">
      <alignment vertical="center"/>
      <protection hidden="1"/>
    </xf>
    <xf numFmtId="3" fontId="0" fillId="0" borderId="34" xfId="57" applyNumberFormat="1" applyFont="1" applyFill="1" applyBorder="1" applyAlignment="1" applyProtection="1">
      <alignment vertical="center"/>
      <protection hidden="1"/>
    </xf>
    <xf numFmtId="3" fontId="0" fillId="0" borderId="32" xfId="57" applyNumberFormat="1" applyFont="1" applyFill="1" applyBorder="1" applyAlignment="1" applyProtection="1">
      <alignment horizontal="center" vertical="center"/>
      <protection hidden="1"/>
    </xf>
    <xf numFmtId="2" fontId="2" fillId="41" borderId="0" xfId="57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9" fillId="33" borderId="0" xfId="57" applyFont="1" applyFill="1" applyBorder="1" applyAlignment="1" applyProtection="1">
      <alignment horizontal="left"/>
      <protection hidden="1"/>
    </xf>
    <xf numFmtId="0" fontId="9" fillId="46" borderId="0" xfId="57" applyFont="1" applyFill="1" applyAlignment="1" applyProtection="1">
      <alignment vertical="center"/>
      <protection hidden="1"/>
    </xf>
    <xf numFmtId="0" fontId="9" fillId="46" borderId="0" xfId="57" applyFont="1" applyFill="1" applyAlignment="1" applyProtection="1">
      <alignment/>
      <protection hidden="1"/>
    </xf>
    <xf numFmtId="0" fontId="0" fillId="46" borderId="0" xfId="57" applyFont="1" applyFill="1" applyProtection="1">
      <alignment/>
      <protection hidden="1"/>
    </xf>
    <xf numFmtId="0" fontId="9" fillId="46" borderId="0" xfId="57" applyFont="1" applyFill="1" applyProtection="1">
      <alignment/>
      <protection hidden="1"/>
    </xf>
    <xf numFmtId="0" fontId="9" fillId="33" borderId="0" xfId="57" applyFont="1" applyFill="1" applyAlignment="1" applyProtection="1">
      <alignment horizontal="left"/>
      <protection hidden="1"/>
    </xf>
    <xf numFmtId="0" fontId="0" fillId="46" borderId="0" xfId="57" applyFont="1" applyFill="1" applyAlignment="1" applyProtection="1">
      <alignment horizontal="right"/>
      <protection hidden="1"/>
    </xf>
    <xf numFmtId="17" fontId="2" fillId="41" borderId="0" xfId="57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33" borderId="0" xfId="57" applyFont="1" applyFill="1" applyBorder="1" applyProtection="1">
      <alignment/>
      <protection hidden="1"/>
    </xf>
    <xf numFmtId="2" fontId="9" fillId="46" borderId="0" xfId="57" applyNumberFormat="1" applyFont="1" applyFill="1" applyAlignment="1" applyProtection="1">
      <alignment/>
      <protection hidden="1"/>
    </xf>
    <xf numFmtId="2" fontId="9" fillId="46" borderId="0" xfId="57" applyNumberFormat="1" applyFont="1" applyFill="1" applyProtection="1">
      <alignment/>
      <protection hidden="1"/>
    </xf>
    <xf numFmtId="0" fontId="2" fillId="46" borderId="0" xfId="57" applyFont="1" applyFill="1" applyAlignment="1" applyProtection="1">
      <alignment horizontal="right"/>
      <protection hidden="1"/>
    </xf>
    <xf numFmtId="0" fontId="2" fillId="47" borderId="0" xfId="0" applyFont="1" applyFill="1" applyAlignment="1" applyProtection="1">
      <alignment horizontal="center" vertical="center" wrapText="1"/>
      <protection hidden="1"/>
    </xf>
    <xf numFmtId="2" fontId="2" fillId="41" borderId="0" xfId="57" applyNumberFormat="1" applyFont="1" applyFill="1" applyBorder="1" applyAlignment="1" applyProtection="1">
      <alignment horizontal="right"/>
      <protection hidden="1"/>
    </xf>
    <xf numFmtId="15" fontId="2" fillId="41" borderId="0" xfId="57" applyNumberFormat="1" applyFont="1" applyFill="1" applyBorder="1" applyAlignment="1" applyProtection="1">
      <alignment vertical="center" wrapText="1"/>
      <protection hidden="1"/>
    </xf>
    <xf numFmtId="15" fontId="2" fillId="46" borderId="0" xfId="57" applyNumberFormat="1" applyFont="1" applyFill="1" applyBorder="1" applyAlignment="1" applyProtection="1">
      <alignment vertical="center" wrapText="1"/>
      <protection hidden="1"/>
    </xf>
    <xf numFmtId="0" fontId="12" fillId="33" borderId="0" xfId="52" applyFont="1" applyFill="1" applyBorder="1" applyAlignment="1" applyProtection="1">
      <alignment/>
      <protection hidden="1"/>
    </xf>
    <xf numFmtId="0" fontId="12" fillId="33" borderId="0" xfId="52" applyFont="1" applyFill="1" applyAlignment="1" applyProtection="1">
      <alignment horizontal="right"/>
      <protection hidden="1"/>
    </xf>
    <xf numFmtId="0" fontId="2" fillId="46" borderId="0" xfId="57" applyFont="1" applyFill="1" applyBorder="1" applyProtection="1">
      <alignment/>
      <protection hidden="1"/>
    </xf>
    <xf numFmtId="0" fontId="0" fillId="46" borderId="0" xfId="57" applyFont="1" applyFill="1" applyAlignment="1" applyProtection="1">
      <alignment/>
      <protection hidden="1"/>
    </xf>
    <xf numFmtId="0" fontId="2" fillId="47" borderId="0" xfId="0" applyFont="1" applyFill="1" applyBorder="1" applyAlignment="1" applyProtection="1">
      <alignment horizontal="center" vertical="center" wrapText="1"/>
      <protection hidden="1"/>
    </xf>
    <xf numFmtId="0" fontId="2" fillId="48" borderId="34" xfId="57" applyFont="1" applyFill="1" applyBorder="1" applyAlignment="1" applyProtection="1">
      <alignment horizontal="center"/>
      <protection hidden="1"/>
    </xf>
    <xf numFmtId="0" fontId="2" fillId="36" borderId="34" xfId="57" applyFont="1" applyFill="1" applyBorder="1" applyAlignment="1" applyProtection="1">
      <alignment horizontal="center"/>
      <protection hidden="1"/>
    </xf>
    <xf numFmtId="167" fontId="2" fillId="48" borderId="33" xfId="57" applyNumberFormat="1" applyFont="1" applyFill="1" applyBorder="1" applyAlignment="1" applyProtection="1">
      <alignment horizontal="center"/>
      <protection hidden="1"/>
    </xf>
    <xf numFmtId="0" fontId="2" fillId="36" borderId="33" xfId="57" applyFont="1" applyFill="1" applyBorder="1" applyAlignment="1" applyProtection="1">
      <alignment horizontal="center"/>
      <protection hidden="1"/>
    </xf>
    <xf numFmtId="0" fontId="6" fillId="0" borderId="0" xfId="57" applyFont="1" applyProtection="1">
      <alignment/>
      <protection hidden="1"/>
    </xf>
    <xf numFmtId="0" fontId="2" fillId="36" borderId="10" xfId="0" applyFont="1" applyFill="1" applyBorder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3" fontId="0" fillId="0" borderId="20" xfId="0" applyNumberFormat="1" applyBorder="1" applyAlignment="1" applyProtection="1">
      <alignment/>
      <protection hidden="1"/>
    </xf>
    <xf numFmtId="3" fontId="0" fillId="42" borderId="18" xfId="0" applyNumberFormat="1" applyFill="1" applyBorder="1" applyAlignment="1" applyProtection="1">
      <alignment/>
      <protection hidden="1"/>
    </xf>
    <xf numFmtId="3" fontId="0" fillId="42" borderId="19" xfId="0" applyNumberFormat="1" applyFill="1" applyBorder="1" applyAlignment="1" applyProtection="1">
      <alignment/>
      <protection hidden="1"/>
    </xf>
    <xf numFmtId="3" fontId="0" fillId="42" borderId="20" xfId="0" applyNumberFormat="1" applyFill="1" applyBorder="1" applyAlignment="1" applyProtection="1">
      <alignment/>
      <protection hidden="1"/>
    </xf>
    <xf numFmtId="0" fontId="2" fillId="36" borderId="12" xfId="0" applyFont="1" applyFill="1" applyBorder="1" applyAlignment="1" applyProtection="1">
      <alignment/>
      <protection hidden="1"/>
    </xf>
    <xf numFmtId="3" fontId="0" fillId="0" borderId="21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42" borderId="21" xfId="0" applyNumberFormat="1" applyFill="1" applyBorder="1" applyAlignment="1" applyProtection="1">
      <alignment/>
      <protection hidden="1"/>
    </xf>
    <xf numFmtId="3" fontId="0" fillId="42" borderId="0" xfId="0" applyNumberFormat="1" applyFill="1" applyBorder="1" applyAlignment="1" applyProtection="1">
      <alignment/>
      <protection hidden="1"/>
    </xf>
    <xf numFmtId="3" fontId="0" fillId="42" borderId="17" xfId="0" applyNumberFormat="1" applyFill="1" applyBorder="1" applyAlignment="1" applyProtection="1">
      <alignment/>
      <protection hidden="1"/>
    </xf>
    <xf numFmtId="0" fontId="9" fillId="36" borderId="12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16" fontId="0" fillId="36" borderId="20" xfId="0" applyNumberFormat="1" applyFill="1" applyBorder="1" applyAlignment="1" applyProtection="1">
      <alignment horizontal="center"/>
      <protection hidden="1"/>
    </xf>
    <xf numFmtId="16" fontId="0" fillId="36" borderId="10" xfId="0" applyNumberFormat="1" applyFill="1" applyBorder="1" applyAlignment="1" applyProtection="1">
      <alignment horizontal="center"/>
      <protection hidden="1"/>
    </xf>
    <xf numFmtId="16" fontId="0" fillId="36" borderId="18" xfId="0" applyNumberFormat="1" applyFill="1" applyBorder="1" applyAlignment="1" applyProtection="1">
      <alignment horizontal="center"/>
      <protection hidden="1"/>
    </xf>
    <xf numFmtId="0" fontId="2" fillId="36" borderId="25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3" fontId="0" fillId="0" borderId="12" xfId="0" applyNumberFormat="1" applyBorder="1" applyAlignment="1" applyProtection="1">
      <alignment/>
      <protection hidden="1"/>
    </xf>
    <xf numFmtId="0" fontId="0" fillId="36" borderId="12" xfId="0" applyFont="1" applyFill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0" fontId="0" fillId="36" borderId="26" xfId="0" applyFill="1" applyBorder="1" applyAlignment="1" applyProtection="1">
      <alignment/>
      <protection hidden="1"/>
    </xf>
    <xf numFmtId="3" fontId="0" fillId="0" borderId="45" xfId="0" applyNumberFormat="1" applyBorder="1" applyAlignment="1" applyProtection="1">
      <alignment/>
      <protection hidden="1"/>
    </xf>
    <xf numFmtId="3" fontId="0" fillId="0" borderId="26" xfId="0" applyNumberFormat="1" applyBorder="1" applyAlignment="1" applyProtection="1">
      <alignment/>
      <protection hidden="1"/>
    </xf>
    <xf numFmtId="0" fontId="2" fillId="36" borderId="13" xfId="0" applyFont="1" applyFill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2" xfId="0" applyFill="1" applyBorder="1" applyAlignment="1" applyProtection="1">
      <alignment/>
      <protection hidden="1"/>
    </xf>
    <xf numFmtId="3" fontId="0" fillId="0" borderId="22" xfId="0" applyNumberFormat="1" applyBorder="1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168" fontId="0" fillId="0" borderId="0" xfId="0" applyNumberFormat="1" applyBorder="1" applyAlignment="1" applyProtection="1">
      <alignment/>
      <protection hidden="1"/>
    </xf>
    <xf numFmtId="168" fontId="0" fillId="0" borderId="12" xfId="0" applyNumberFormat="1" applyBorder="1" applyAlignment="1" applyProtection="1">
      <alignment/>
      <protection hidden="1"/>
    </xf>
    <xf numFmtId="168" fontId="0" fillId="0" borderId="17" xfId="0" applyNumberFormat="1" applyBorder="1" applyAlignment="1" applyProtection="1">
      <alignment/>
      <protection hidden="1"/>
    </xf>
    <xf numFmtId="168" fontId="0" fillId="0" borderId="21" xfId="0" applyNumberFormat="1" applyBorder="1" applyAlignment="1" applyProtection="1">
      <alignment/>
      <protection hidden="1"/>
    </xf>
    <xf numFmtId="0" fontId="0" fillId="36" borderId="26" xfId="0" applyFont="1" applyFill="1" applyBorder="1" applyAlignment="1" applyProtection="1">
      <alignment/>
      <protection hidden="1"/>
    </xf>
    <xf numFmtId="168" fontId="0" fillId="0" borderId="22" xfId="0" applyNumberFormat="1" applyBorder="1" applyAlignment="1" applyProtection="1">
      <alignment/>
      <protection hidden="1"/>
    </xf>
    <xf numFmtId="168" fontId="0" fillId="0" borderId="45" xfId="0" applyNumberFormat="1" applyBorder="1" applyAlignment="1" applyProtection="1">
      <alignment/>
      <protection hidden="1"/>
    </xf>
    <xf numFmtId="168" fontId="0" fillId="0" borderId="15" xfId="0" applyNumberFormat="1" applyBorder="1" applyAlignment="1" applyProtection="1">
      <alignment/>
      <protection hidden="1"/>
    </xf>
    <xf numFmtId="168" fontId="0" fillId="0" borderId="26" xfId="0" applyNumberFormat="1" applyBorder="1" applyAlignment="1" applyProtection="1">
      <alignment/>
      <protection hidden="1"/>
    </xf>
    <xf numFmtId="3" fontId="0" fillId="0" borderId="15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9" fontId="0" fillId="0" borderId="21" xfId="60" applyFont="1" applyBorder="1" applyAlignment="1" applyProtection="1">
      <alignment/>
      <protection hidden="1"/>
    </xf>
    <xf numFmtId="9" fontId="0" fillId="0" borderId="0" xfId="60" applyFont="1" applyBorder="1" applyAlignment="1" applyProtection="1">
      <alignment/>
      <protection hidden="1"/>
    </xf>
    <xf numFmtId="9" fontId="0" fillId="0" borderId="17" xfId="60" applyFont="1" applyBorder="1" applyAlignment="1" applyProtection="1">
      <alignment/>
      <protection hidden="1"/>
    </xf>
    <xf numFmtId="9" fontId="0" fillId="0" borderId="12" xfId="6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9" fontId="0" fillId="0" borderId="22" xfId="0" applyNumberFormat="1" applyBorder="1" applyAlignment="1" applyProtection="1">
      <alignment/>
      <protection hidden="1"/>
    </xf>
    <xf numFmtId="9" fontId="0" fillId="0" borderId="45" xfId="60" applyNumberFormat="1" applyFont="1" applyBorder="1" applyAlignment="1" applyProtection="1">
      <alignment/>
      <protection hidden="1"/>
    </xf>
    <xf numFmtId="9" fontId="0" fillId="0" borderId="15" xfId="60" applyNumberFormat="1" applyFont="1" applyBorder="1" applyAlignment="1" applyProtection="1">
      <alignment/>
      <protection hidden="1"/>
    </xf>
    <xf numFmtId="9" fontId="0" fillId="0" borderId="22" xfId="6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0" borderId="45" xfId="60" applyFont="1" applyBorder="1" applyAlignment="1" applyProtection="1">
      <alignment/>
      <protection hidden="1"/>
    </xf>
    <xf numFmtId="9" fontId="0" fillId="0" borderId="26" xfId="60" applyFont="1" applyBorder="1" applyAlignment="1" applyProtection="1">
      <alignment/>
      <protection hidden="1"/>
    </xf>
    <xf numFmtId="2" fontId="2" fillId="41" borderId="0" xfId="0" applyNumberFormat="1" applyFont="1" applyFill="1" applyAlignment="1" applyProtection="1">
      <alignment/>
      <protection hidden="1"/>
    </xf>
    <xf numFmtId="2" fontId="0" fillId="0" borderId="0" xfId="0" applyNumberFormat="1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/>
      <protection hidden="1"/>
    </xf>
    <xf numFmtId="165" fontId="2" fillId="41" borderId="0" xfId="0" applyNumberFormat="1" applyFont="1" applyFill="1" applyAlignment="1" applyProtection="1">
      <alignment horizontal="center"/>
      <protection hidden="1"/>
    </xf>
    <xf numFmtId="2" fontId="2" fillId="41" borderId="10" xfId="0" applyNumberFormat="1" applyFont="1" applyFill="1" applyBorder="1" applyAlignment="1" applyProtection="1">
      <alignment horizontal="left"/>
      <protection hidden="1"/>
    </xf>
    <xf numFmtId="2" fontId="0" fillId="0" borderId="19" xfId="0" applyNumberFormat="1" applyFont="1" applyFill="1" applyBorder="1" applyAlignment="1" applyProtection="1">
      <alignment/>
      <protection hidden="1"/>
    </xf>
    <xf numFmtId="2" fontId="2" fillId="0" borderId="20" xfId="0" applyNumberFormat="1" applyFont="1" applyFill="1" applyBorder="1" applyAlignment="1" applyProtection="1">
      <alignment horizontal="right"/>
      <protection hidden="1"/>
    </xf>
    <xf numFmtId="2" fontId="2" fillId="0" borderId="20" xfId="0" applyNumberFormat="1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49" fontId="3" fillId="36" borderId="19" xfId="0" applyNumberFormat="1" applyFont="1" applyFill="1" applyBorder="1" applyAlignment="1" applyProtection="1">
      <alignment horizontal="center"/>
      <protection hidden="1"/>
    </xf>
    <xf numFmtId="167" fontId="3" fillId="36" borderId="19" xfId="0" applyNumberFormat="1" applyFont="1" applyFill="1" applyBorder="1" applyAlignment="1" applyProtection="1">
      <alignment horizontal="center"/>
      <protection hidden="1"/>
    </xf>
    <xf numFmtId="16" fontId="3" fillId="36" borderId="19" xfId="0" applyNumberFormat="1" applyFont="1" applyFill="1" applyBorder="1" applyAlignment="1" applyProtection="1">
      <alignment horizontal="center"/>
      <protection hidden="1"/>
    </xf>
    <xf numFmtId="49" fontId="2" fillId="36" borderId="10" xfId="0" applyNumberFormat="1" applyFont="1" applyFill="1" applyBorder="1" applyAlignment="1" applyProtection="1">
      <alignment horizontal="center"/>
      <protection hidden="1"/>
    </xf>
    <xf numFmtId="49" fontId="3" fillId="36" borderId="0" xfId="0" applyNumberFormat="1" applyFont="1" applyFill="1" applyAlignment="1" applyProtection="1">
      <alignment horizontal="center"/>
      <protection hidden="1"/>
    </xf>
    <xf numFmtId="49" fontId="2" fillId="36" borderId="25" xfId="0" applyNumberFormat="1" applyFont="1" applyFill="1" applyBorder="1" applyAlignment="1" applyProtection="1">
      <alignment horizontal="center"/>
      <protection hidden="1"/>
    </xf>
    <xf numFmtId="49" fontId="3" fillId="36" borderId="18" xfId="0" applyNumberFormat="1" applyFont="1" applyFill="1" applyBorder="1" applyAlignment="1" applyProtection="1">
      <alignment horizontal="center"/>
      <protection hidden="1"/>
    </xf>
    <xf numFmtId="49" fontId="4" fillId="36" borderId="18" xfId="0" applyNumberFormat="1" applyFont="1" applyFill="1" applyBorder="1" applyAlignment="1" applyProtection="1">
      <alignment horizontal="center"/>
      <protection hidden="1"/>
    </xf>
    <xf numFmtId="49" fontId="3" fillId="36" borderId="19" xfId="0" applyNumberFormat="1" applyFont="1" applyFill="1" applyBorder="1" applyAlignment="1" applyProtection="1">
      <alignment horizontal="center"/>
      <protection hidden="1"/>
    </xf>
    <xf numFmtId="49" fontId="2" fillId="36" borderId="10" xfId="0" applyNumberFormat="1" applyFont="1" applyFill="1" applyBorder="1" applyAlignment="1" applyProtection="1">
      <alignment horizontal="right"/>
      <protection hidden="1"/>
    </xf>
    <xf numFmtId="1" fontId="2" fillId="36" borderId="25" xfId="0" applyNumberFormat="1" applyFont="1" applyFill="1" applyBorder="1" applyAlignment="1" applyProtection="1">
      <alignment horizontal="left"/>
      <protection hidden="1"/>
    </xf>
    <xf numFmtId="1" fontId="2" fillId="0" borderId="25" xfId="0" applyNumberFormat="1" applyFont="1" applyFill="1" applyBorder="1" applyAlignment="1" applyProtection="1">
      <alignment horizontal="right"/>
      <protection hidden="1"/>
    </xf>
    <xf numFmtId="1" fontId="2" fillId="0" borderId="12" xfId="0" applyNumberFormat="1" applyFont="1" applyFill="1" applyBorder="1" applyAlignment="1" applyProtection="1">
      <alignment horizontal="right"/>
      <protection hidden="1"/>
    </xf>
    <xf numFmtId="2" fontId="0" fillId="36" borderId="12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right"/>
      <protection hidden="1"/>
    </xf>
    <xf numFmtId="2" fontId="2" fillId="0" borderId="12" xfId="0" applyNumberFormat="1" applyFont="1" applyFill="1" applyBorder="1" applyAlignment="1" applyProtection="1">
      <alignment horizontal="right"/>
      <protection hidden="1"/>
    </xf>
    <xf numFmtId="2" fontId="0" fillId="0" borderId="17" xfId="0" applyNumberFormat="1" applyFont="1" applyFill="1" applyBorder="1" applyAlignment="1" applyProtection="1">
      <alignment horizontal="right"/>
      <protection hidden="1"/>
    </xf>
    <xf numFmtId="3" fontId="2" fillId="0" borderId="12" xfId="0" applyNumberFormat="1" applyFont="1" applyFill="1" applyBorder="1" applyAlignment="1" applyProtection="1">
      <alignment horizontal="right"/>
      <protection hidden="1"/>
    </xf>
    <xf numFmtId="1" fontId="0" fillId="36" borderId="12" xfId="0" applyNumberFormat="1" applyFont="1" applyFill="1" applyBorder="1" applyAlignment="1" applyProtection="1">
      <alignment horizontal="left"/>
      <protection hidden="1"/>
    </xf>
    <xf numFmtId="2" fontId="0" fillId="36" borderId="12" xfId="0" applyNumberFormat="1" applyFont="1" applyFill="1" applyBorder="1" applyAlignment="1" applyProtection="1">
      <alignment/>
      <protection hidden="1"/>
    </xf>
    <xf numFmtId="2" fontId="0" fillId="36" borderId="12" xfId="0" applyNumberFormat="1" applyFont="1" applyFill="1" applyBorder="1" applyAlignment="1" applyProtection="1">
      <alignment/>
      <protection hidden="1"/>
    </xf>
    <xf numFmtId="1" fontId="0" fillId="36" borderId="12" xfId="0" applyNumberFormat="1" applyFont="1" applyFill="1" applyBorder="1" applyAlignment="1" applyProtection="1">
      <alignment/>
      <protection hidden="1"/>
    </xf>
    <xf numFmtId="2" fontId="2" fillId="0" borderId="26" xfId="0" applyNumberFormat="1" applyFont="1" applyFill="1" applyBorder="1" applyAlignment="1" applyProtection="1">
      <alignment horizontal="right"/>
      <protection hidden="1"/>
    </xf>
    <xf numFmtId="2" fontId="2" fillId="36" borderId="47" xfId="0" applyNumberFormat="1" applyFont="1" applyFill="1" applyBorder="1" applyAlignment="1" applyProtection="1">
      <alignment/>
      <protection hidden="1"/>
    </xf>
    <xf numFmtId="2" fontId="2" fillId="0" borderId="47" xfId="0" applyNumberFormat="1" applyFont="1" applyFill="1" applyBorder="1" applyAlignment="1" applyProtection="1">
      <alignment horizontal="right"/>
      <protection hidden="1"/>
    </xf>
    <xf numFmtId="2" fontId="2" fillId="0" borderId="53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/>
      <protection hidden="1"/>
    </xf>
    <xf numFmtId="2" fontId="2" fillId="0" borderId="54" xfId="0" applyNumberFormat="1" applyFont="1" applyFill="1" applyBorder="1" applyAlignment="1" applyProtection="1">
      <alignment horizontal="right"/>
      <protection hidden="1"/>
    </xf>
    <xf numFmtId="1" fontId="2" fillId="36" borderId="25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2" fontId="2" fillId="36" borderId="13" xfId="0" applyNumberFormat="1" applyFont="1" applyFill="1" applyBorder="1" applyAlignment="1" applyProtection="1">
      <alignment/>
      <protection hidden="1"/>
    </xf>
    <xf numFmtId="2" fontId="2" fillId="0" borderId="25" xfId="0" applyNumberFormat="1" applyFont="1" applyFill="1" applyBorder="1" applyAlignment="1" applyProtection="1">
      <alignment horizontal="right"/>
      <protection hidden="1"/>
    </xf>
    <xf numFmtId="2" fontId="0" fillId="36" borderId="21" xfId="0" applyNumberFormat="1" applyFont="1" applyFill="1" applyBorder="1" applyAlignment="1" applyProtection="1">
      <alignment/>
      <protection hidden="1"/>
    </xf>
    <xf numFmtId="2" fontId="2" fillId="36" borderId="23" xfId="0" applyNumberFormat="1" applyFont="1" applyFill="1" applyBorder="1" applyAlignment="1" applyProtection="1">
      <alignment/>
      <protection hidden="1"/>
    </xf>
    <xf numFmtId="2" fontId="2" fillId="0" borderId="12" xfId="0" applyNumberFormat="1" applyFont="1" applyFill="1" applyBorder="1" applyAlignment="1" applyProtection="1">
      <alignment/>
      <protection hidden="1"/>
    </xf>
    <xf numFmtId="2" fontId="0" fillId="0" borderId="55" xfId="0" applyNumberFormat="1" applyFont="1" applyFill="1" applyBorder="1" applyAlignment="1" applyProtection="1">
      <alignment horizontal="right"/>
      <protection hidden="1"/>
    </xf>
    <xf numFmtId="2" fontId="0" fillId="0" borderId="56" xfId="0" applyNumberFormat="1" applyFont="1" applyFill="1" applyBorder="1" applyAlignment="1" applyProtection="1">
      <alignment horizontal="right"/>
      <protection hidden="1"/>
    </xf>
    <xf numFmtId="2" fontId="0" fillId="0" borderId="57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" fontId="0" fillId="36" borderId="25" xfId="0" applyNumberFormat="1" applyFont="1" applyFill="1" applyBorder="1" applyAlignment="1" applyProtection="1">
      <alignment/>
      <protection hidden="1"/>
    </xf>
    <xf numFmtId="2" fontId="0" fillId="0" borderId="16" xfId="0" applyNumberFormat="1" applyFont="1" applyFill="1" applyBorder="1" applyAlignment="1" applyProtection="1">
      <alignment/>
      <protection hidden="1"/>
    </xf>
    <xf numFmtId="4" fontId="2" fillId="0" borderId="25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2" fontId="0" fillId="0" borderId="17" xfId="0" applyNumberFormat="1" applyFont="1" applyFill="1" applyBorder="1" applyAlignment="1" applyProtection="1">
      <alignment/>
      <protection hidden="1"/>
    </xf>
    <xf numFmtId="4" fontId="2" fillId="0" borderId="12" xfId="0" applyNumberFormat="1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2" fillId="34" borderId="26" xfId="0" applyFont="1" applyFill="1" applyBorder="1" applyAlignment="1" applyProtection="1">
      <alignment/>
      <protection hidden="1"/>
    </xf>
    <xf numFmtId="2" fontId="0" fillId="0" borderId="45" xfId="0" applyNumberFormat="1" applyFont="1" applyFill="1" applyBorder="1" applyAlignment="1" applyProtection="1">
      <alignment/>
      <protection hidden="1"/>
    </xf>
    <xf numFmtId="4" fontId="2" fillId="0" borderId="26" xfId="0" applyNumberFormat="1" applyFont="1" applyFill="1" applyBorder="1" applyAlignment="1" applyProtection="1">
      <alignment/>
      <protection hidden="1"/>
    </xf>
    <xf numFmtId="4" fontId="0" fillId="0" borderId="24" xfId="0" applyNumberFormat="1" applyFont="1" applyFill="1" applyBorder="1" applyAlignment="1" applyProtection="1">
      <alignment/>
      <protection hidden="1"/>
    </xf>
    <xf numFmtId="4" fontId="2" fillId="0" borderId="47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right"/>
      <protection hidden="1"/>
    </xf>
    <xf numFmtId="2" fontId="2" fillId="0" borderId="58" xfId="0" applyNumberFormat="1" applyFont="1" applyFill="1" applyBorder="1" applyAlignment="1" applyProtection="1">
      <alignment horizontal="right"/>
      <protection hidden="1"/>
    </xf>
    <xf numFmtId="4" fontId="2" fillId="0" borderId="58" xfId="0" applyNumberFormat="1" applyFont="1" applyFill="1" applyBorder="1" applyAlignment="1" applyProtection="1">
      <alignment horizontal="right"/>
      <protection hidden="1"/>
    </xf>
    <xf numFmtId="2" fontId="2" fillId="36" borderId="25" xfId="0" applyNumberFormat="1" applyFont="1" applyFill="1" applyBorder="1" applyAlignment="1" applyProtection="1">
      <alignment horizontal="left"/>
      <protection hidden="1"/>
    </xf>
    <xf numFmtId="2" fontId="2" fillId="0" borderId="14" xfId="0" applyNumberFormat="1" applyFont="1" applyFill="1" applyBorder="1" applyAlignment="1" applyProtection="1">
      <alignment horizontal="right"/>
      <protection hidden="1"/>
    </xf>
    <xf numFmtId="164" fontId="0" fillId="36" borderId="26" xfId="0" applyNumberFormat="1" applyFont="1" applyFill="1" applyBorder="1" applyAlignment="1" applyProtection="1">
      <alignment horizontal="left"/>
      <protection hidden="1"/>
    </xf>
    <xf numFmtId="164" fontId="2" fillId="0" borderId="26" xfId="0" applyNumberFormat="1" applyFont="1" applyFill="1" applyBorder="1" applyAlignment="1" applyProtection="1">
      <alignment horizontal="right"/>
      <protection hidden="1"/>
    </xf>
    <xf numFmtId="164" fontId="2" fillId="0" borderId="15" xfId="0" applyNumberFormat="1" applyFont="1" applyFill="1" applyBorder="1" applyAlignment="1" applyProtection="1">
      <alignment horizontal="right"/>
      <protection hidden="1"/>
    </xf>
    <xf numFmtId="164" fontId="2" fillId="0" borderId="5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>
      <alignment vertical="top" wrapText="1"/>
    </xf>
    <xf numFmtId="2" fontId="2" fillId="41" borderId="0" xfId="0" applyNumberFormat="1" applyFont="1" applyFill="1" applyAlignment="1" applyProtection="1">
      <alignment horizontal="center"/>
      <protection hidden="1"/>
    </xf>
    <xf numFmtId="0" fontId="0" fillId="36" borderId="25" xfId="0" applyFill="1" applyBorder="1" applyAlignment="1" applyProtection="1">
      <alignment horizontal="center" vertical="center" wrapText="1"/>
      <protection hidden="1"/>
    </xf>
    <xf numFmtId="0" fontId="0" fillId="36" borderId="26" xfId="0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2" fontId="0" fillId="0" borderId="16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 hidden="1"/>
    </xf>
    <xf numFmtId="2" fontId="0" fillId="0" borderId="45" xfId="0" applyNumberFormat="1" applyFont="1" applyFill="1" applyBorder="1" applyAlignment="1" applyProtection="1">
      <alignment/>
      <protection hidden="1"/>
    </xf>
    <xf numFmtId="4" fontId="0" fillId="0" borderId="24" xfId="0" applyNumberFormat="1" applyFont="1" applyFill="1" applyBorder="1" applyAlignment="1" applyProtection="1">
      <alignment/>
      <protection hidden="1"/>
    </xf>
    <xf numFmtId="2" fontId="0" fillId="0" borderId="21" xfId="0" applyNumberFormat="1" applyFont="1" applyFill="1" applyBorder="1" applyAlignment="1" applyProtection="1">
      <alignment/>
      <protection hidden="1"/>
    </xf>
    <xf numFmtId="2" fontId="0" fillId="0" borderId="17" xfId="0" applyNumberFormat="1" applyFont="1" applyFill="1" applyBorder="1" applyAlignment="1" applyProtection="1">
      <alignment/>
      <protection hidden="1"/>
    </xf>
    <xf numFmtId="4" fontId="0" fillId="0" borderId="23" xfId="0" applyNumberFormat="1" applyFont="1" applyFill="1" applyBorder="1" applyAlignment="1" applyProtection="1">
      <alignment/>
      <protection hidden="1"/>
    </xf>
    <xf numFmtId="2" fontId="0" fillId="0" borderId="23" xfId="0" applyNumberFormat="1" applyFont="1" applyFill="1" applyBorder="1" applyAlignment="1" applyProtection="1">
      <alignment horizontal="right"/>
      <protection hidden="1"/>
    </xf>
    <xf numFmtId="2" fontId="0" fillId="0" borderId="24" xfId="0" applyNumberFormat="1" applyFont="1" applyFill="1" applyBorder="1" applyAlignment="1" applyProtection="1">
      <alignment horizontal="right"/>
      <protection hidden="1"/>
    </xf>
    <xf numFmtId="2" fontId="0" fillId="0" borderId="16" xfId="0" applyNumberFormat="1" applyFont="1" applyFill="1" applyBorder="1" applyAlignment="1" applyProtection="1">
      <alignment/>
      <protection hidden="1"/>
    </xf>
    <xf numFmtId="2" fontId="0" fillId="0" borderId="21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22" xfId="0" applyNumberFormat="1" applyFont="1" applyFill="1" applyBorder="1" applyAlignment="1" applyProtection="1">
      <alignment/>
      <protection hidden="1"/>
    </xf>
    <xf numFmtId="2" fontId="0" fillId="0" borderId="13" xfId="0" applyNumberFormat="1" applyFont="1" applyFill="1" applyBorder="1" applyAlignment="1" applyProtection="1">
      <alignment/>
      <protection hidden="1"/>
    </xf>
    <xf numFmtId="2" fontId="0" fillId="0" borderId="22" xfId="0" applyNumberFormat="1" applyFont="1" applyFill="1" applyBorder="1" applyAlignment="1" applyProtection="1">
      <alignment horizontal="right"/>
      <protection hidden="1"/>
    </xf>
    <xf numFmtId="2" fontId="0" fillId="0" borderId="45" xfId="0" applyNumberFormat="1" applyFont="1" applyFill="1" applyBorder="1" applyAlignment="1" applyProtection="1">
      <alignment horizontal="right"/>
      <protection hidden="1"/>
    </xf>
    <xf numFmtId="2" fontId="0" fillId="0" borderId="13" xfId="0" applyNumberFormat="1" applyFont="1" applyFill="1" applyBorder="1" applyAlignment="1" applyProtection="1">
      <alignment horizontal="right"/>
      <protection hidden="1"/>
    </xf>
    <xf numFmtId="2" fontId="0" fillId="0" borderId="16" xfId="0" applyNumberFormat="1" applyFont="1" applyFill="1" applyBorder="1" applyAlignment="1" applyProtection="1">
      <alignment horizontal="right"/>
      <protection hidden="1"/>
    </xf>
    <xf numFmtId="170" fontId="0" fillId="0" borderId="22" xfId="0" applyNumberFormat="1" applyFont="1" applyFill="1" applyBorder="1" applyAlignment="1" applyProtection="1">
      <alignment horizontal="right"/>
      <protection hidden="1"/>
    </xf>
    <xf numFmtId="170" fontId="0" fillId="0" borderId="45" xfId="0" applyNumberFormat="1" applyFont="1" applyFill="1" applyBorder="1" applyAlignment="1" applyProtection="1">
      <alignment horizontal="right"/>
      <protection hidden="1"/>
    </xf>
    <xf numFmtId="1" fontId="0" fillId="0" borderId="21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1" fontId="0" fillId="0" borderId="17" xfId="0" applyNumberFormat="1" applyFont="1" applyFill="1" applyBorder="1" applyAlignment="1" applyProtection="1">
      <alignment horizontal="right"/>
      <protection hidden="1"/>
    </xf>
    <xf numFmtId="2" fontId="0" fillId="0" borderId="59" xfId="0" applyNumberFormat="1" applyFont="1" applyFill="1" applyBorder="1" applyAlignment="1" applyProtection="1">
      <alignment horizontal="right"/>
      <protection hidden="1"/>
    </xf>
    <xf numFmtId="2" fontId="0" fillId="0" borderId="60" xfId="0" applyNumberFormat="1" applyFont="1" applyFill="1" applyBorder="1" applyAlignment="1" applyProtection="1">
      <alignment horizontal="right"/>
      <protection hidden="1"/>
    </xf>
    <xf numFmtId="2" fontId="0" fillId="0" borderId="17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/>
      <protection hidden="1"/>
    </xf>
    <xf numFmtId="2" fontId="0" fillId="0" borderId="11" xfId="0" applyNumberFormat="1" applyFont="1" applyFill="1" applyBorder="1" applyAlignment="1" applyProtection="1">
      <alignment horizontal="right"/>
      <protection hidden="1"/>
    </xf>
    <xf numFmtId="1" fontId="0" fillId="0" borderId="16" xfId="0" applyNumberFormat="1" applyFont="1" applyFill="1" applyBorder="1" applyAlignment="1" applyProtection="1">
      <alignment horizontal="right"/>
      <protection hidden="1"/>
    </xf>
    <xf numFmtId="4" fontId="0" fillId="0" borderId="0" xfId="0" applyNumberFormat="1" applyFont="1" applyFill="1" applyBorder="1" applyAlignment="1" applyProtection="1">
      <alignment horizontal="right"/>
      <protection hidden="1"/>
    </xf>
    <xf numFmtId="4" fontId="0" fillId="0" borderId="17" xfId="0" applyNumberFormat="1" applyFont="1" applyFill="1" applyBorder="1" applyAlignment="1" applyProtection="1">
      <alignment horizontal="right"/>
      <protection hidden="1"/>
    </xf>
    <xf numFmtId="166" fontId="2" fillId="41" borderId="19" xfId="0" applyNumberFormat="1" applyFont="1" applyFill="1" applyBorder="1" applyAlignment="1" applyProtection="1">
      <alignment horizontal="left"/>
      <protection hidden="1"/>
    </xf>
    <xf numFmtId="166" fontId="2" fillId="41" borderId="18" xfId="0" applyNumberFormat="1" applyFont="1" applyFill="1" applyBorder="1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164" fontId="0" fillId="0" borderId="45" xfId="0" applyNumberFormat="1" applyFont="1" applyFill="1" applyBorder="1" applyAlignment="1" applyProtection="1">
      <alignment horizontal="right"/>
      <protection hidden="1"/>
    </xf>
    <xf numFmtId="1" fontId="58" fillId="0" borderId="0" xfId="0" applyNumberFormat="1" applyFont="1" applyFill="1" applyBorder="1" applyAlignment="1" applyProtection="1">
      <alignment horizontal="right"/>
      <protection/>
    </xf>
    <xf numFmtId="2" fontId="58" fillId="0" borderId="45" xfId="0" applyNumberFormat="1" applyFont="1" applyFill="1" applyBorder="1" applyAlignment="1" applyProtection="1">
      <alignment horizontal="right"/>
      <protection/>
    </xf>
    <xf numFmtId="1" fontId="58" fillId="0" borderId="21" xfId="0" applyNumberFormat="1" applyFont="1" applyFill="1" applyBorder="1" applyAlignment="1" applyProtection="1">
      <alignment horizontal="right"/>
      <protection/>
    </xf>
    <xf numFmtId="2" fontId="58" fillId="0" borderId="22" xfId="0" applyNumberFormat="1" applyFont="1" applyFill="1" applyBorder="1" applyAlignment="1" applyProtection="1">
      <alignment horizontal="right"/>
      <protection/>
    </xf>
    <xf numFmtId="2" fontId="58" fillId="0" borderId="0" xfId="0" applyNumberFormat="1" applyFont="1" applyFill="1" applyBorder="1" applyAlignment="1" applyProtection="1">
      <alignment horizontal="right"/>
      <protection/>
    </xf>
    <xf numFmtId="1" fontId="58" fillId="0" borderId="16" xfId="0" applyNumberFormat="1" applyFont="1" applyFill="1" applyBorder="1" applyAlignment="1" applyProtection="1">
      <alignment horizontal="right"/>
      <protection/>
    </xf>
    <xf numFmtId="2" fontId="58" fillId="0" borderId="21" xfId="0" applyNumberFormat="1" applyFont="1" applyFill="1" applyBorder="1" applyAlignment="1" applyProtection="1">
      <alignment horizontal="right"/>
      <protection/>
    </xf>
    <xf numFmtId="2" fontId="0" fillId="0" borderId="45" xfId="0" applyNumberFormat="1" applyFont="1" applyFill="1" applyBorder="1" applyAlignment="1" applyProtection="1">
      <alignment horizontal="right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16" xfId="0" applyNumberFormat="1" applyFont="1" applyFill="1" applyBorder="1" applyAlignment="1" applyProtection="1">
      <alignment horizontal="right"/>
      <protection/>
    </xf>
    <xf numFmtId="2" fontId="0" fillId="0" borderId="15" xfId="0" applyNumberFormat="1" applyFont="1" applyFill="1" applyBorder="1" applyAlignment="1" applyProtection="1">
      <alignment horizontal="right"/>
      <protection hidden="1"/>
    </xf>
    <xf numFmtId="1" fontId="58" fillId="0" borderId="13" xfId="0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Fill="1" applyBorder="1" applyAlignment="1" applyProtection="1">
      <alignment horizontal="right"/>
      <protection hidden="1"/>
    </xf>
    <xf numFmtId="4" fontId="0" fillId="0" borderId="21" xfId="0" applyNumberFormat="1" applyFont="1" applyFill="1" applyBorder="1" applyAlignment="1" applyProtection="1">
      <alignment horizontal="right"/>
      <protection hidden="1"/>
    </xf>
    <xf numFmtId="1" fontId="0" fillId="0" borderId="14" xfId="0" applyNumberFormat="1" applyFont="1" applyFill="1" applyBorder="1" applyAlignment="1" applyProtection="1">
      <alignment horizontal="right"/>
      <protection hidden="1"/>
    </xf>
    <xf numFmtId="1" fontId="0" fillId="0" borderId="13" xfId="0" applyNumberFormat="1" applyFont="1" applyFill="1" applyBorder="1" applyAlignment="1" applyProtection="1">
      <alignment horizontal="right"/>
      <protection hidden="1"/>
    </xf>
    <xf numFmtId="3" fontId="0" fillId="0" borderId="21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2" fillId="42" borderId="0" xfId="0" applyFont="1" applyFill="1" applyAlignment="1" applyProtection="1">
      <alignment horizontal="center" vertical="center" wrapText="1"/>
      <protection/>
    </xf>
    <xf numFmtId="0" fontId="2" fillId="49" borderId="0" xfId="0" applyFont="1" applyFill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48" borderId="32" xfId="57" applyFont="1" applyFill="1" applyBorder="1" applyAlignment="1" applyProtection="1">
      <alignment horizontal="center" vertical="center"/>
      <protection hidden="1"/>
    </xf>
    <xf numFmtId="0" fontId="2" fillId="48" borderId="31" xfId="57" applyFont="1" applyFill="1" applyBorder="1" applyAlignment="1" applyProtection="1">
      <alignment horizontal="center" vertical="center"/>
      <protection hidden="1"/>
    </xf>
    <xf numFmtId="0" fontId="0" fillId="46" borderId="0" xfId="57" applyFont="1" applyFill="1" applyAlignment="1" applyProtection="1">
      <alignment horizontal="center"/>
      <protection hidden="1"/>
    </xf>
    <xf numFmtId="0" fontId="2" fillId="46" borderId="0" xfId="57" applyFont="1" applyFill="1" applyBorder="1" applyAlignment="1" applyProtection="1">
      <alignment horizontal="center"/>
      <protection hidden="1"/>
    </xf>
    <xf numFmtId="0" fontId="9" fillId="46" borderId="0" xfId="57" applyFont="1" applyFill="1" applyAlignment="1" applyProtection="1">
      <alignment horizontal="center"/>
      <protection hidden="1"/>
    </xf>
    <xf numFmtId="0" fontId="2" fillId="47" borderId="0" xfId="0" applyFont="1" applyFill="1" applyAlignment="1" applyProtection="1">
      <alignment horizontal="center" vertical="center" wrapText="1"/>
      <protection hidden="1"/>
    </xf>
    <xf numFmtId="0" fontId="2" fillId="47" borderId="45" xfId="0" applyFont="1" applyFill="1" applyBorder="1" applyAlignment="1" applyProtection="1">
      <alignment horizontal="center" vertical="center" wrapText="1"/>
      <protection hidden="1"/>
    </xf>
    <xf numFmtId="2" fontId="2" fillId="33" borderId="0" xfId="57" applyNumberFormat="1" applyFont="1" applyFill="1" applyAlignment="1" applyProtection="1">
      <alignment horizontal="right"/>
      <protection hidden="1"/>
    </xf>
    <xf numFmtId="0" fontId="2" fillId="33" borderId="0" xfId="57" applyFont="1" applyFill="1" applyAlignment="1" applyProtection="1">
      <alignment horizontal="right"/>
      <protection hidden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54" fillId="0" borderId="18" xfId="56" applyNumberFormat="1" applyFont="1" applyBorder="1" applyAlignment="1" applyProtection="1">
      <alignment horizontal="right"/>
      <protection hidden="1"/>
    </xf>
    <xf numFmtId="4" fontId="54" fillId="0" borderId="20" xfId="56" applyNumberFormat="1" applyFont="1" applyBorder="1" applyAlignment="1" applyProtection="1">
      <alignment horizontal="right"/>
      <protection hidden="1"/>
    </xf>
    <xf numFmtId="4" fontId="54" fillId="43" borderId="21" xfId="56" applyNumberFormat="1" applyFont="1" applyFill="1" applyBorder="1" applyAlignment="1" applyProtection="1">
      <alignment horizontal="right"/>
      <protection locked="0"/>
    </xf>
    <xf numFmtId="4" fontId="54" fillId="43" borderId="17" xfId="56" applyNumberFormat="1" applyFont="1" applyFill="1" applyBorder="1" applyAlignment="1" applyProtection="1">
      <alignment horizontal="right"/>
      <protection locked="0"/>
    </xf>
    <xf numFmtId="4" fontId="54" fillId="43" borderId="21" xfId="56" applyNumberFormat="1" applyFont="1" applyFill="1" applyBorder="1" applyAlignment="1" applyProtection="1">
      <alignment/>
      <protection locked="0"/>
    </xf>
    <xf numFmtId="4" fontId="54" fillId="43" borderId="17" xfId="56" applyNumberFormat="1" applyFont="1" applyFill="1" applyBorder="1" applyAlignment="1" applyProtection="1">
      <alignment/>
      <protection locked="0"/>
    </xf>
    <xf numFmtId="4" fontId="54" fillId="43" borderId="22" xfId="56" applyNumberFormat="1" applyFont="1" applyFill="1" applyBorder="1" applyAlignment="1" applyProtection="1">
      <alignment/>
      <protection locked="0"/>
    </xf>
    <xf numFmtId="4" fontId="54" fillId="43" borderId="15" xfId="56" applyNumberFormat="1" applyFont="1" applyFill="1" applyBorder="1" applyAlignment="1" applyProtection="1">
      <alignment/>
      <protection locked="0"/>
    </xf>
    <xf numFmtId="0" fontId="52" fillId="0" borderId="13" xfId="56" applyFont="1" applyBorder="1" applyAlignment="1" applyProtection="1">
      <alignment horizontal="left"/>
      <protection hidden="1"/>
    </xf>
    <xf numFmtId="0" fontId="52" fillId="0" borderId="14" xfId="56" applyFont="1" applyBorder="1" applyAlignment="1" applyProtection="1">
      <alignment horizontal="left"/>
      <protection hidden="1"/>
    </xf>
    <xf numFmtId="4" fontId="37" fillId="0" borderId="13" xfId="56" applyNumberFormat="1" applyBorder="1" applyAlignment="1" applyProtection="1">
      <alignment horizontal="center"/>
      <protection hidden="1"/>
    </xf>
    <xf numFmtId="4" fontId="37" fillId="0" borderId="16" xfId="56" applyNumberFormat="1" applyBorder="1" applyAlignment="1" applyProtection="1">
      <alignment horizontal="center"/>
      <protection hidden="1"/>
    </xf>
    <xf numFmtId="4" fontId="37" fillId="0" borderId="14" xfId="56" applyNumberFormat="1" applyBorder="1" applyAlignment="1" applyProtection="1">
      <alignment horizontal="center"/>
      <protection hidden="1"/>
    </xf>
    <xf numFmtId="0" fontId="37" fillId="0" borderId="21" xfId="56" applyBorder="1" applyAlignment="1" applyProtection="1">
      <alignment horizontal="left"/>
      <protection hidden="1"/>
    </xf>
    <xf numFmtId="0" fontId="37" fillId="0" borderId="17" xfId="56" applyBorder="1" applyAlignment="1" applyProtection="1">
      <alignment horizontal="left"/>
      <protection hidden="1"/>
    </xf>
    <xf numFmtId="4" fontId="54" fillId="0" borderId="21" xfId="56" applyNumberFormat="1" applyFont="1" applyFill="1" applyBorder="1" applyAlignment="1" applyProtection="1">
      <alignment/>
      <protection hidden="1"/>
    </xf>
    <xf numFmtId="4" fontId="54" fillId="0" borderId="17" xfId="56" applyNumberFormat="1" applyFont="1" applyFill="1" applyBorder="1" applyAlignment="1" applyProtection="1">
      <alignment/>
      <protection hidden="1"/>
    </xf>
    <xf numFmtId="0" fontId="52" fillId="0" borderId="19" xfId="56" applyFont="1" applyBorder="1" applyAlignment="1" applyProtection="1">
      <alignment horizontal="center"/>
      <protection hidden="1"/>
    </xf>
    <xf numFmtId="0" fontId="52" fillId="0" borderId="20" xfId="56" applyFont="1" applyBorder="1" applyAlignment="1" applyProtection="1">
      <alignment horizontal="center"/>
      <protection hidden="1"/>
    </xf>
    <xf numFmtId="0" fontId="37" fillId="0" borderId="19" xfId="56" applyBorder="1" applyAlignment="1" applyProtection="1">
      <alignment horizontal="right"/>
      <protection hidden="1"/>
    </xf>
    <xf numFmtId="14" fontId="37" fillId="43" borderId="19" xfId="56" applyNumberFormat="1" applyFont="1" applyFill="1" applyBorder="1" applyAlignment="1" applyProtection="1">
      <alignment horizontal="center"/>
      <protection locked="0"/>
    </xf>
    <xf numFmtId="14" fontId="37" fillId="43" borderId="20" xfId="56" applyNumberFormat="1" applyFont="1" applyFill="1" applyBorder="1" applyAlignment="1" applyProtection="1">
      <alignment horizontal="center"/>
      <protection locked="0"/>
    </xf>
    <xf numFmtId="17" fontId="52" fillId="43" borderId="13" xfId="56" applyNumberFormat="1" applyFont="1" applyFill="1" applyBorder="1" applyAlignment="1" applyProtection="1">
      <alignment horizontal="center" vertical="center"/>
      <protection locked="0"/>
    </xf>
    <xf numFmtId="17" fontId="52" fillId="43" borderId="14" xfId="56" applyNumberFormat="1" applyFont="1" applyFill="1" applyBorder="1" applyAlignment="1" applyProtection="1">
      <alignment horizontal="center" vertical="center"/>
      <protection locked="0"/>
    </xf>
    <xf numFmtId="17" fontId="52" fillId="43" borderId="22" xfId="56" applyNumberFormat="1" applyFont="1" applyFill="1" applyBorder="1" applyAlignment="1" applyProtection="1">
      <alignment horizontal="center" vertical="center"/>
      <protection locked="0"/>
    </xf>
    <xf numFmtId="17" fontId="52" fillId="43" borderId="15" xfId="56" applyNumberFormat="1" applyFont="1" applyFill="1" applyBorder="1" applyAlignment="1" applyProtection="1">
      <alignment horizontal="center" vertical="center"/>
      <protection locked="0"/>
    </xf>
    <xf numFmtId="0" fontId="52" fillId="0" borderId="13" xfId="56" applyFont="1" applyBorder="1" applyAlignment="1" applyProtection="1">
      <alignment horizontal="center"/>
      <protection hidden="1"/>
    </xf>
    <xf numFmtId="0" fontId="52" fillId="0" borderId="14" xfId="56" applyFont="1" applyBorder="1" applyAlignment="1" applyProtection="1">
      <alignment horizontal="center"/>
      <protection hidden="1"/>
    </xf>
    <xf numFmtId="0" fontId="52" fillId="0" borderId="25" xfId="56" applyFont="1" applyBorder="1" applyAlignment="1" applyProtection="1">
      <alignment horizontal="center" vertical="center"/>
      <protection hidden="1"/>
    </xf>
    <xf numFmtId="0" fontId="52" fillId="0" borderId="26" xfId="56" applyFont="1" applyBorder="1" applyAlignment="1" applyProtection="1">
      <alignment horizontal="center" vertical="center"/>
      <protection hidden="1"/>
    </xf>
    <xf numFmtId="16" fontId="52" fillId="0" borderId="22" xfId="56" applyNumberFormat="1" applyFont="1" applyBorder="1" applyAlignment="1" applyProtection="1">
      <alignment horizontal="center"/>
      <protection hidden="1"/>
    </xf>
    <xf numFmtId="16" fontId="52" fillId="0" borderId="15" xfId="56" applyNumberFormat="1" applyFont="1" applyBorder="1" applyAlignment="1" applyProtection="1">
      <alignment horizontal="center"/>
      <protection hidden="1"/>
    </xf>
    <xf numFmtId="4" fontId="54" fillId="43" borderId="13" xfId="56" applyNumberFormat="1" applyFont="1" applyFill="1" applyBorder="1" applyAlignment="1" applyProtection="1">
      <alignment/>
      <protection locked="0"/>
    </xf>
    <xf numFmtId="4" fontId="54" fillId="43" borderId="14" xfId="56" applyNumberFormat="1" applyFont="1" applyFill="1" applyBorder="1" applyAlignment="1" applyProtection="1">
      <alignment/>
      <protection locked="0"/>
    </xf>
    <xf numFmtId="0" fontId="37" fillId="0" borderId="21" xfId="56" applyBorder="1" applyAlignment="1" applyProtection="1">
      <alignment horizontal="left" vertical="center"/>
      <protection hidden="1"/>
    </xf>
    <xf numFmtId="0" fontId="37" fillId="0" borderId="17" xfId="56" applyBorder="1" applyAlignment="1" applyProtection="1">
      <alignment horizontal="left" vertical="center"/>
      <protection hidden="1"/>
    </xf>
    <xf numFmtId="0" fontId="37" fillId="0" borderId="18" xfId="56" applyBorder="1" applyAlignment="1" applyProtection="1">
      <alignment horizontal="left"/>
      <protection hidden="1"/>
    </xf>
    <xf numFmtId="0" fontId="37" fillId="0" borderId="20" xfId="56" applyBorder="1" applyAlignment="1" applyProtection="1">
      <alignment horizontal="left"/>
      <protection hidden="1"/>
    </xf>
    <xf numFmtId="4" fontId="54" fillId="0" borderId="18" xfId="56" applyNumberFormat="1" applyFont="1" applyBorder="1" applyAlignment="1" applyProtection="1">
      <alignment horizontal="center"/>
      <protection hidden="1"/>
    </xf>
    <xf numFmtId="4" fontId="54" fillId="0" borderId="20" xfId="56" applyNumberFormat="1" applyFont="1" applyBorder="1" applyAlignment="1" applyProtection="1">
      <alignment horizontal="center"/>
      <protection hidden="1"/>
    </xf>
    <xf numFmtId="0" fontId="37" fillId="0" borderId="22" xfId="56" applyBorder="1" applyAlignment="1" applyProtection="1">
      <alignment horizontal="left"/>
      <protection hidden="1"/>
    </xf>
    <xf numFmtId="0" fontId="37" fillId="0" borderId="15" xfId="56" applyBorder="1" applyAlignment="1" applyProtection="1">
      <alignment horizontal="left"/>
      <protection hidden="1"/>
    </xf>
    <xf numFmtId="0" fontId="52" fillId="0" borderId="18" xfId="56" applyFont="1" applyBorder="1" applyAlignment="1" applyProtection="1">
      <alignment horizontal="left" vertical="center"/>
      <protection hidden="1"/>
    </xf>
    <xf numFmtId="0" fontId="52" fillId="0" borderId="19" xfId="56" applyFont="1" applyBorder="1" applyAlignment="1" applyProtection="1">
      <alignment horizontal="left" vertical="center"/>
      <protection hidden="1"/>
    </xf>
    <xf numFmtId="4" fontId="54" fillId="43" borderId="18" xfId="56" applyNumberFormat="1" applyFont="1" applyFill="1" applyBorder="1" applyAlignment="1" applyProtection="1">
      <alignment horizontal="center"/>
      <protection locked="0"/>
    </xf>
    <xf numFmtId="4" fontId="54" fillId="43" borderId="20" xfId="56" applyNumberFormat="1" applyFont="1" applyFill="1" applyBorder="1" applyAlignment="1" applyProtection="1">
      <alignment horizontal="center"/>
      <protection locked="0"/>
    </xf>
    <xf numFmtId="4" fontId="54" fillId="43" borderId="21" xfId="56" applyNumberFormat="1" applyFont="1" applyFill="1" applyBorder="1" applyAlignment="1" applyProtection="1">
      <alignment horizontal="right"/>
      <protection hidden="1"/>
    </xf>
    <xf numFmtId="4" fontId="54" fillId="43" borderId="17" xfId="56" applyNumberFormat="1" applyFont="1" applyFill="1" applyBorder="1" applyAlignment="1" applyProtection="1">
      <alignment horizontal="right"/>
      <protection hidden="1"/>
    </xf>
    <xf numFmtId="4" fontId="54" fillId="43" borderId="22" xfId="56" applyNumberFormat="1" applyFont="1" applyFill="1" applyBorder="1" applyAlignment="1" applyProtection="1">
      <alignment horizontal="right"/>
      <protection hidden="1"/>
    </xf>
    <xf numFmtId="4" fontId="54" fillId="43" borderId="15" xfId="56" applyNumberFormat="1" applyFont="1" applyFill="1" applyBorder="1" applyAlignment="1" applyProtection="1">
      <alignment horizontal="right"/>
      <protection hidden="1"/>
    </xf>
    <xf numFmtId="0" fontId="37" fillId="0" borderId="10" xfId="56" applyBorder="1" applyAlignment="1" applyProtection="1">
      <alignment horizontal="center" vertical="center" wrapText="1"/>
      <protection hidden="1"/>
    </xf>
    <xf numFmtId="0" fontId="52" fillId="0" borderId="10" xfId="56" applyFont="1" applyBorder="1" applyAlignment="1" applyProtection="1">
      <alignment horizontal="center"/>
      <protection hidden="1"/>
    </xf>
    <xf numFmtId="4" fontId="52" fillId="0" borderId="18" xfId="56" applyNumberFormat="1" applyFont="1" applyBorder="1" applyAlignment="1" applyProtection="1">
      <alignment horizontal="center"/>
      <protection hidden="1"/>
    </xf>
    <xf numFmtId="4" fontId="52" fillId="0" borderId="20" xfId="56" applyNumberFormat="1" applyFont="1" applyBorder="1" applyAlignment="1" applyProtection="1">
      <alignment horizontal="center"/>
      <protection hidden="1"/>
    </xf>
    <xf numFmtId="0" fontId="37" fillId="0" borderId="10" xfId="56" applyBorder="1" applyAlignment="1" applyProtection="1">
      <alignment horizontal="center" vertical="center"/>
      <protection hidden="1"/>
    </xf>
    <xf numFmtId="0" fontId="52" fillId="0" borderId="18" xfId="56" applyFont="1" applyFill="1" applyBorder="1" applyAlignment="1" applyProtection="1">
      <alignment horizontal="center"/>
      <protection hidden="1"/>
    </xf>
    <xf numFmtId="0" fontId="52" fillId="0" borderId="19" xfId="56" applyFont="1" applyFill="1" applyBorder="1" applyAlignment="1" applyProtection="1">
      <alignment horizontal="center"/>
      <protection hidden="1"/>
    </xf>
    <xf numFmtId="0" fontId="52" fillId="0" borderId="20" xfId="56" applyFont="1" applyFill="1" applyBorder="1" applyAlignment="1" applyProtection="1">
      <alignment horizontal="center"/>
      <protection hidden="1"/>
    </xf>
    <xf numFmtId="4" fontId="52" fillId="0" borderId="19" xfId="56" applyNumberFormat="1" applyFont="1" applyBorder="1" applyAlignment="1" applyProtection="1">
      <alignment horizontal="center"/>
      <protection hidden="1"/>
    </xf>
    <xf numFmtId="0" fontId="52" fillId="0" borderId="18" xfId="56" applyFont="1" applyBorder="1" applyAlignment="1" applyProtection="1">
      <alignment horizontal="center"/>
      <protection hidden="1"/>
    </xf>
    <xf numFmtId="0" fontId="37" fillId="0" borderId="18" xfId="56" applyBorder="1" applyAlignment="1" applyProtection="1">
      <alignment horizontal="center" vertical="center"/>
      <protection hidden="1"/>
    </xf>
    <xf numFmtId="0" fontId="37" fillId="0" borderId="19" xfId="56" applyBorder="1" applyAlignment="1" applyProtection="1">
      <alignment horizontal="center" vertical="center"/>
      <protection hidden="1"/>
    </xf>
    <xf numFmtId="0" fontId="54" fillId="43" borderId="21" xfId="56" applyFont="1" applyFill="1" applyBorder="1" applyAlignment="1" applyProtection="1">
      <alignment horizontal="left"/>
      <protection locked="0"/>
    </xf>
    <xf numFmtId="0" fontId="54" fillId="43" borderId="17" xfId="56" applyFont="1" applyFill="1" applyBorder="1" applyAlignment="1" applyProtection="1">
      <alignment horizontal="left"/>
      <protection locked="0"/>
    </xf>
    <xf numFmtId="4" fontId="54" fillId="43" borderId="21" xfId="56" applyNumberFormat="1" applyFont="1" applyFill="1" applyBorder="1" applyAlignment="1" applyProtection="1">
      <alignment horizontal="left"/>
      <protection locked="0"/>
    </xf>
    <xf numFmtId="4" fontId="54" fillId="43" borderId="17" xfId="56" applyNumberFormat="1" applyFont="1" applyFill="1" applyBorder="1" applyAlignment="1" applyProtection="1">
      <alignment horizontal="left"/>
      <protection locked="0"/>
    </xf>
    <xf numFmtId="0" fontId="54" fillId="43" borderId="13" xfId="56" applyFont="1" applyFill="1" applyBorder="1" applyAlignment="1" applyProtection="1">
      <alignment horizontal="left"/>
      <protection locked="0"/>
    </xf>
    <xf numFmtId="0" fontId="54" fillId="43" borderId="14" xfId="56" applyFont="1" applyFill="1" applyBorder="1" applyAlignment="1" applyProtection="1">
      <alignment horizontal="left"/>
      <protection locked="0"/>
    </xf>
    <xf numFmtId="0" fontId="37" fillId="0" borderId="25" xfId="56" applyBorder="1" applyAlignment="1" applyProtection="1">
      <alignment horizontal="center" vertical="center"/>
      <protection hidden="1"/>
    </xf>
    <xf numFmtId="0" fontId="37" fillId="0" borderId="26" xfId="56" applyBorder="1" applyAlignment="1" applyProtection="1">
      <alignment horizontal="center" vertical="center"/>
      <protection hidden="1"/>
    </xf>
    <xf numFmtId="4" fontId="54" fillId="43" borderId="13" xfId="56" applyNumberFormat="1" applyFont="1" applyFill="1" applyBorder="1" applyAlignment="1" applyProtection="1">
      <alignment horizontal="left"/>
      <protection locked="0"/>
    </xf>
    <xf numFmtId="4" fontId="54" fillId="43" borderId="14" xfId="56" applyNumberFormat="1" applyFont="1" applyFill="1" applyBorder="1" applyAlignment="1" applyProtection="1">
      <alignment horizontal="left"/>
      <protection locked="0"/>
    </xf>
    <xf numFmtId="4" fontId="54" fillId="43" borderId="22" xfId="56" applyNumberFormat="1" applyFont="1" applyFill="1" applyBorder="1" applyAlignment="1" applyProtection="1">
      <alignment horizontal="left"/>
      <protection locked="0"/>
    </xf>
    <xf numFmtId="4" fontId="54" fillId="43" borderId="15" xfId="56" applyNumberFormat="1" applyFont="1" applyFill="1" applyBorder="1" applyAlignment="1" applyProtection="1">
      <alignment horizontal="left"/>
      <protection locked="0"/>
    </xf>
    <xf numFmtId="4" fontId="60" fillId="0" borderId="18" xfId="56" applyNumberFormat="1" applyFont="1" applyBorder="1" applyAlignment="1">
      <alignment horizontal="center"/>
      <protection/>
    </xf>
    <xf numFmtId="4" fontId="60" fillId="0" borderId="20" xfId="56" applyNumberFormat="1" applyFont="1" applyBorder="1" applyAlignment="1">
      <alignment horizontal="center"/>
      <protection/>
    </xf>
    <xf numFmtId="4" fontId="52" fillId="0" borderId="18" xfId="56" applyNumberFormat="1" applyFont="1" applyBorder="1" applyAlignment="1">
      <alignment horizontal="center"/>
      <protection/>
    </xf>
    <xf numFmtId="4" fontId="52" fillId="0" borderId="19" xfId="56" applyNumberFormat="1" applyFont="1" applyBorder="1" applyAlignment="1">
      <alignment horizontal="center"/>
      <protection/>
    </xf>
    <xf numFmtId="4" fontId="52" fillId="0" borderId="20" xfId="56" applyNumberFormat="1" applyFont="1" applyBorder="1" applyAlignment="1">
      <alignment horizontal="center"/>
      <protection/>
    </xf>
    <xf numFmtId="4" fontId="52" fillId="12" borderId="18" xfId="56" applyNumberFormat="1" applyFont="1" applyFill="1" applyBorder="1" applyAlignment="1" applyProtection="1">
      <alignment horizontal="center"/>
      <protection hidden="1"/>
    </xf>
    <xf numFmtId="4" fontId="52" fillId="12" borderId="19" xfId="56" applyNumberFormat="1" applyFont="1" applyFill="1" applyBorder="1" applyAlignment="1" applyProtection="1">
      <alignment horizontal="center"/>
      <protection hidden="1"/>
    </xf>
    <xf numFmtId="4" fontId="52" fillId="12" borderId="20" xfId="56" applyNumberFormat="1" applyFont="1" applyFill="1" applyBorder="1" applyAlignment="1" applyProtection="1">
      <alignment horizontal="center"/>
      <protection hidden="1"/>
    </xf>
    <xf numFmtId="0" fontId="54" fillId="43" borderId="22" xfId="56" applyFont="1" applyFill="1" applyBorder="1" applyAlignment="1" applyProtection="1">
      <alignment horizontal="left"/>
      <protection locked="0"/>
    </xf>
    <xf numFmtId="0" fontId="54" fillId="43" borderId="15" xfId="56" applyFont="1" applyFill="1" applyBorder="1" applyAlignment="1" applyProtection="1">
      <alignment horizontal="left"/>
      <protection locked="0"/>
    </xf>
    <xf numFmtId="0" fontId="52" fillId="0" borderId="18" xfId="56" applyFont="1" applyBorder="1" applyAlignment="1" applyProtection="1">
      <alignment horizontal="left"/>
      <protection hidden="1"/>
    </xf>
    <xf numFmtId="0" fontId="52" fillId="0" borderId="19" xfId="56" applyFont="1" applyBorder="1" applyAlignment="1" applyProtection="1">
      <alignment horizontal="left"/>
      <protection hidden="1"/>
    </xf>
    <xf numFmtId="0" fontId="52" fillId="0" borderId="20" xfId="56" applyFon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13" borderId="13" xfId="0" applyNumberFormat="1" applyFill="1" applyBorder="1" applyAlignment="1" applyProtection="1">
      <alignment/>
      <protection hidden="1"/>
    </xf>
    <xf numFmtId="4" fontId="0" fillId="13" borderId="16" xfId="0" applyNumberFormat="1" applyFill="1" applyBorder="1" applyAlignment="1" applyProtection="1">
      <alignment/>
      <protection hidden="1"/>
    </xf>
    <xf numFmtId="4" fontId="0" fillId="13" borderId="14" xfId="0" applyNumberFormat="1" applyFill="1" applyBorder="1" applyAlignment="1" applyProtection="1">
      <alignment/>
      <protection hidden="1"/>
    </xf>
    <xf numFmtId="0" fontId="10" fillId="13" borderId="22" xfId="0" applyFont="1" applyFill="1" applyBorder="1" applyAlignment="1" applyProtection="1">
      <alignment/>
      <protection hidden="1"/>
    </xf>
    <xf numFmtId="0" fontId="10" fillId="13" borderId="45" xfId="0" applyFont="1" applyFill="1" applyBorder="1" applyAlignment="1" applyProtection="1">
      <alignment/>
      <protection hidden="1"/>
    </xf>
    <xf numFmtId="0" fontId="10" fillId="13" borderId="15" xfId="0" applyFont="1" applyFill="1" applyBorder="1" applyAlignment="1" applyProtection="1">
      <alignment/>
      <protection hidden="1"/>
    </xf>
    <xf numFmtId="0" fontId="0" fillId="13" borderId="22" xfId="0" applyFill="1" applyBorder="1" applyAlignment="1" applyProtection="1">
      <alignment/>
      <protection hidden="1"/>
    </xf>
    <xf numFmtId="0" fontId="0" fillId="13" borderId="45" xfId="0" applyFill="1" applyBorder="1" applyAlignment="1" applyProtection="1">
      <alignment/>
      <protection hidden="1"/>
    </xf>
    <xf numFmtId="0" fontId="0" fillId="13" borderId="15" xfId="0" applyFill="1" applyBorder="1" applyAlignment="1" applyProtection="1">
      <alignment/>
      <protection hidden="1"/>
    </xf>
    <xf numFmtId="3" fontId="0" fillId="13" borderId="21" xfId="0" applyNumberFormat="1" applyFill="1" applyBorder="1" applyAlignment="1" applyProtection="1">
      <alignment/>
      <protection hidden="1"/>
    </xf>
    <xf numFmtId="3" fontId="0" fillId="13" borderId="0" xfId="0" applyNumberFormat="1" applyFill="1" applyBorder="1" applyAlignment="1" applyProtection="1">
      <alignment/>
      <protection hidden="1"/>
    </xf>
    <xf numFmtId="3" fontId="0" fillId="13" borderId="17" xfId="0" applyNumberFormat="1" applyFill="1" applyBorder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_FoodFlash-DU" xfId="52"/>
    <cellStyle name="Input" xfId="53"/>
    <cellStyle name="Linked Cell" xfId="54"/>
    <cellStyle name="Neutral" xfId="55"/>
    <cellStyle name="Normal 2" xfId="56"/>
    <cellStyle name="Normal_FoodFlash-DU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none">
          <bgColor indexed="65"/>
        </patternFill>
      </fill>
    </dxf>
    <dxf>
      <fill>
        <patternFill patternType="solid">
          <bgColor indexed="2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pane xSplit="1" ySplit="6" topLeftCell="B7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1" sqref="A1"/>
    </sheetView>
  </sheetViews>
  <sheetFormatPr defaultColWidth="9.140625" defaultRowHeight="12.75"/>
  <cols>
    <col min="1" max="1" width="24.00390625" style="0" customWidth="1"/>
    <col min="2" max="9" width="10.7109375" style="0" customWidth="1"/>
    <col min="10" max="10" width="9.421875" style="0" customWidth="1"/>
  </cols>
  <sheetData>
    <row r="1" spans="1:9" ht="12.75">
      <c r="A1" s="420"/>
      <c r="B1" s="88"/>
      <c r="C1" s="88"/>
      <c r="D1" s="88"/>
      <c r="E1" s="88"/>
      <c r="F1" s="88"/>
      <c r="G1" s="545" t="str">
        <f>TradingFlash!A1</f>
        <v>YOUR INN</v>
      </c>
      <c r="H1" s="545"/>
      <c r="I1" s="545"/>
    </row>
    <row r="2" spans="1:9" ht="6.75" customHeight="1">
      <c r="A2" s="421"/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548" t="s">
        <v>96</v>
      </c>
      <c r="D3" s="548"/>
      <c r="E3" s="548"/>
      <c r="F3" s="548"/>
      <c r="G3" s="88"/>
      <c r="H3" s="88"/>
      <c r="I3" s="422">
        <f>TradingFlash!A2</f>
        <v>40734</v>
      </c>
    </row>
    <row r="4" spans="1:9" ht="12.75">
      <c r="A4" s="88"/>
      <c r="B4" s="88"/>
      <c r="C4" s="88"/>
      <c r="D4" s="88"/>
      <c r="E4" s="88"/>
      <c r="F4" s="88"/>
      <c r="G4" s="88"/>
      <c r="H4" s="88"/>
      <c r="I4" s="422"/>
    </row>
    <row r="5" spans="1:9" ht="12.75">
      <c r="A5" s="423" t="s">
        <v>278</v>
      </c>
      <c r="B5" s="549" t="s">
        <v>91</v>
      </c>
      <c r="C5" s="549"/>
      <c r="D5" s="549"/>
      <c r="E5" s="549"/>
      <c r="F5" s="549"/>
      <c r="G5" s="546" t="s">
        <v>1</v>
      </c>
      <c r="H5" s="546" t="s">
        <v>2</v>
      </c>
      <c r="I5" s="546" t="s">
        <v>0</v>
      </c>
    </row>
    <row r="6" spans="1:9" ht="12.75">
      <c r="A6" s="424"/>
      <c r="B6" s="425">
        <f>TradingFlash!O4</f>
        <v>40734</v>
      </c>
      <c r="C6" s="426">
        <f>TradingFlash!AD4</f>
        <v>0</v>
      </c>
      <c r="D6" s="426">
        <f>TradingFlash!AS4</f>
        <v>0</v>
      </c>
      <c r="E6" s="426">
        <f>TradingFlash!BH4</f>
        <v>0</v>
      </c>
      <c r="F6" s="427">
        <f>TradingFlash!BW4</f>
        <v>0</v>
      </c>
      <c r="G6" s="547"/>
      <c r="H6" s="547"/>
      <c r="I6" s="547"/>
    </row>
    <row r="7" spans="1:9" ht="12.75">
      <c r="A7" s="428" t="s">
        <v>83</v>
      </c>
      <c r="B7" s="429"/>
      <c r="C7" s="429"/>
      <c r="D7" s="429"/>
      <c r="E7" s="429"/>
      <c r="F7" s="429"/>
      <c r="G7" s="430"/>
      <c r="H7" s="430"/>
      <c r="I7" s="431"/>
    </row>
    <row r="8" spans="1:10" ht="12.75">
      <c r="A8" s="432" t="s">
        <v>79</v>
      </c>
      <c r="B8" s="414">
        <f>SUM(TradingFlash!P6+TradingFlash!P9+TradingFlash!P11+TradingFlash!P19+TradingFlash!P22)/(1+DataEntry!B64)</f>
        <v>0</v>
      </c>
      <c r="C8" s="414">
        <f>SUM(TradingFlash!AE6+TradingFlash!AE9+TradingFlash!AE11+TradingFlash!AE19+TradingFlash!AE22)/(1+DataEntry!B64)</f>
        <v>0</v>
      </c>
      <c r="D8" s="414">
        <f>SUM(TradingFlash!AT6+TradingFlash!AT9+TradingFlash!AT11+TradingFlash!AT19+TradingFlash!AT22)/(1+DataEntry!B64)</f>
        <v>0</v>
      </c>
      <c r="E8" s="414">
        <f>SUM(TradingFlash!BI6+TradingFlash!BI9+TradingFlash!BI11+TradingFlash!BI19+TradingFlash!BI22)/(1+DataEntry!B64)</f>
        <v>0</v>
      </c>
      <c r="F8" s="414">
        <f>SUM(TradingFlash!CB6+TradingFlash!CB9+TradingFlash!CB11+TradingFlash!CB19+TradingFlash!CB22)/(1+DataEntry!B64)</f>
        <v>0</v>
      </c>
      <c r="G8" s="433">
        <f>SUM(B8:F8)</f>
        <v>0</v>
      </c>
      <c r="H8" s="433">
        <f>DataEntry!B39</f>
        <v>0</v>
      </c>
      <c r="I8" s="415">
        <f>G8-H8</f>
        <v>0</v>
      </c>
      <c r="J8" s="50"/>
    </row>
    <row r="9" spans="1:10" ht="12.75">
      <c r="A9" s="434" t="s">
        <v>167</v>
      </c>
      <c r="B9" s="414">
        <f>SUM(TradingFlash!P13+TradingFlash!P15+TradingFlash!P24+TradingFlash!P26)/(1+DataEntry!B64)</f>
        <v>0</v>
      </c>
      <c r="C9" s="414">
        <f>SUM(TradingFlash!AE13+TradingFlash!AE15+TradingFlash!AE24+TradingFlash!AE26)/(1+DataEntry!B64)</f>
        <v>0</v>
      </c>
      <c r="D9" s="414">
        <f>SUM(TradingFlash!AT13+TradingFlash!AT15+TradingFlash!AT24+TradingFlash!AT26)/(1+DataEntry!B64)</f>
        <v>0</v>
      </c>
      <c r="E9" s="414">
        <f>SUM(TradingFlash!BI13+TradingFlash!BI15+TradingFlash!BI24+TradingFlash!BI26)/(1+DataEntry!B64)</f>
        <v>0</v>
      </c>
      <c r="F9" s="414">
        <f>SUM(TradingFlash!CB13+TradingFlash!CB15+TradingFlash!CB24+TradingFlash!CB26)/(1+DataEntry!B64)</f>
        <v>0</v>
      </c>
      <c r="G9" s="433">
        <f>SUM(B9:F9)</f>
        <v>0</v>
      </c>
      <c r="H9" s="433">
        <f>DataEntry!B40+DataEntry!B41</f>
        <v>0</v>
      </c>
      <c r="I9" s="415">
        <f>G9-H9</f>
        <v>0</v>
      </c>
      <c r="J9" s="50"/>
    </row>
    <row r="10" spans="1:10" ht="12.75">
      <c r="A10" s="432" t="s">
        <v>80</v>
      </c>
      <c r="B10" s="414">
        <f>TradingFlash!P32/(1+DataEntry!B64)</f>
        <v>0</v>
      </c>
      <c r="C10" s="414">
        <f>TradingFlash!AE32/(1+DataEntry!B64)</f>
        <v>0</v>
      </c>
      <c r="D10" s="414">
        <f>TradingFlash!AT32/(1+DataEntry!B64)</f>
        <v>0</v>
      </c>
      <c r="E10" s="414">
        <f>TradingFlash!BI32/(1+DataEntry!B64)</f>
        <v>0</v>
      </c>
      <c r="F10" s="414">
        <f>TradingFlash!CB32/(1+DataEntry!B64)</f>
        <v>0</v>
      </c>
      <c r="G10" s="433">
        <f>SUM(B10:F10)</f>
        <v>0</v>
      </c>
      <c r="H10" s="433">
        <f>DataEntry!B42</f>
        <v>0</v>
      </c>
      <c r="I10" s="415">
        <f>G10-H10</f>
        <v>0</v>
      </c>
      <c r="J10" s="50"/>
    </row>
    <row r="11" spans="1:10" ht="12.75">
      <c r="A11" s="432" t="s">
        <v>72</v>
      </c>
      <c r="B11" s="414">
        <f>TradingFlash!P36/(1+DataEntry!B64)</f>
        <v>0</v>
      </c>
      <c r="C11" s="414">
        <f>TradingFlash!AE36/(1+DataEntry!B64)</f>
        <v>0</v>
      </c>
      <c r="D11" s="414">
        <f>TradingFlash!AT36/(1+DataEntry!B64)</f>
        <v>0</v>
      </c>
      <c r="E11" s="414">
        <f>TradingFlash!BI36/(1+DataEntry!B64)</f>
        <v>0</v>
      </c>
      <c r="F11" s="414">
        <f>TradingFlash!CB36/(1+DataEntry!B64)</f>
        <v>0</v>
      </c>
      <c r="G11" s="433">
        <f>SUM(B11:F11)</f>
        <v>0</v>
      </c>
      <c r="H11" s="433">
        <f>DataEntry!B43</f>
        <v>0</v>
      </c>
      <c r="I11" s="415">
        <f>G11-H11</f>
        <v>0</v>
      </c>
      <c r="J11" s="50"/>
    </row>
    <row r="12" spans="1:10" ht="12.75">
      <c r="A12" s="432" t="s">
        <v>81</v>
      </c>
      <c r="B12" s="414">
        <f>TradingFlash!P43/(1+DataEntry!B64)</f>
        <v>0</v>
      </c>
      <c r="C12" s="414">
        <f>TradingFlash!AE43/(1+DataEntry!B64)</f>
        <v>0</v>
      </c>
      <c r="D12" s="414">
        <f>TradingFlash!AT43/(1+DataEntry!B64)</f>
        <v>0</v>
      </c>
      <c r="E12" s="414">
        <f>TradingFlash!BI43/(1+DataEntry!B64)</f>
        <v>0</v>
      </c>
      <c r="F12" s="414">
        <f>TradingFlash!CB43/(1+DataEntry!B64)</f>
        <v>0</v>
      </c>
      <c r="G12" s="433">
        <f>SUM(B12:F12)</f>
        <v>0</v>
      </c>
      <c r="H12" s="433">
        <f>DataEntry!B44</f>
        <v>0</v>
      </c>
      <c r="I12" s="415">
        <f>G12-H12</f>
        <v>0</v>
      </c>
      <c r="J12" s="50"/>
    </row>
    <row r="13" spans="1:10" ht="12.75">
      <c r="A13" s="405" t="s">
        <v>84</v>
      </c>
      <c r="B13" s="406">
        <f aca="true" t="shared" si="0" ref="B13:I13">SUM(B8:B12)</f>
        <v>0</v>
      </c>
      <c r="C13" s="407">
        <f t="shared" si="0"/>
        <v>0</v>
      </c>
      <c r="D13" s="407">
        <f t="shared" si="0"/>
        <v>0</v>
      </c>
      <c r="E13" s="407">
        <f t="shared" si="0"/>
        <v>0</v>
      </c>
      <c r="F13" s="408">
        <f t="shared" si="0"/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  <c r="J13" s="50"/>
    </row>
    <row r="14" spans="1:10" ht="6" customHeight="1">
      <c r="A14" s="88"/>
      <c r="B14" s="436"/>
      <c r="C14" s="436"/>
      <c r="D14" s="436"/>
      <c r="E14" s="436"/>
      <c r="F14" s="436"/>
      <c r="G14" s="436"/>
      <c r="H14" s="436"/>
      <c r="I14" s="436"/>
      <c r="J14" s="50"/>
    </row>
    <row r="15" spans="1:10" ht="12.75">
      <c r="A15" s="428" t="s">
        <v>127</v>
      </c>
      <c r="B15" s="437"/>
      <c r="C15" s="437"/>
      <c r="D15" s="437"/>
      <c r="E15" s="437"/>
      <c r="F15" s="437"/>
      <c r="G15" s="438"/>
      <c r="H15" s="438"/>
      <c r="I15" s="438"/>
      <c r="J15" s="50"/>
    </row>
    <row r="16" spans="1:10" ht="12.75" hidden="1">
      <c r="A16" s="432" t="s">
        <v>85</v>
      </c>
      <c r="B16" s="414">
        <f>TradingFlash!P9/(1+DataEntry!B64)</f>
        <v>0</v>
      </c>
      <c r="C16" s="414">
        <f>TradingFlash!AE9/(1+DataEntry!B64)</f>
        <v>0</v>
      </c>
      <c r="D16" s="414">
        <f>TradingFlash!AT9/(1+DataEntry!B64)</f>
        <v>0</v>
      </c>
      <c r="E16" s="414">
        <f>TradingFlash!BI9/(1+DataEntry!B64)</f>
        <v>0</v>
      </c>
      <c r="F16" s="414">
        <f>TradingFlash!CB9/(1+DataEntry!B64)</f>
        <v>0</v>
      </c>
      <c r="G16" s="433">
        <f>SUM(B16:F16)</f>
        <v>0</v>
      </c>
      <c r="H16" s="433">
        <f>DataEntry!B45</f>
        <v>0</v>
      </c>
      <c r="I16" s="433">
        <f>G16-H16</f>
        <v>0</v>
      </c>
      <c r="J16" s="50"/>
    </row>
    <row r="17" spans="1:10" ht="12.75">
      <c r="A17" s="432" t="s">
        <v>125</v>
      </c>
      <c r="B17" s="414">
        <f>TradingFlash!P16/(1+DataEntry!B64)</f>
        <v>0</v>
      </c>
      <c r="C17" s="414">
        <f>TradingFlash!AE16/(1+DataEntry!B64)</f>
        <v>0</v>
      </c>
      <c r="D17" s="414">
        <f>TradingFlash!AT16/(1+DataEntry!B64)</f>
        <v>0</v>
      </c>
      <c r="E17" s="414">
        <f>TradingFlash!BI16/(1+DataEntry!B64)</f>
        <v>0</v>
      </c>
      <c r="F17" s="414">
        <f>TradingFlash!CB16/(1+DataEntry!B64)</f>
        <v>0</v>
      </c>
      <c r="G17" s="433">
        <f>SUM(B17:F17)</f>
        <v>0</v>
      </c>
      <c r="H17" s="433">
        <f>DataEntry!B46</f>
        <v>0</v>
      </c>
      <c r="I17" s="433">
        <f>G17-H17</f>
        <v>0</v>
      </c>
      <c r="J17" s="50"/>
    </row>
    <row r="18" spans="1:10" ht="12.75">
      <c r="A18" s="439" t="s">
        <v>126</v>
      </c>
      <c r="B18" s="440">
        <f>TradingFlash!P27/(1+DataEntry!B64)</f>
        <v>0</v>
      </c>
      <c r="C18" s="440">
        <f>TradingFlash!AE27/(1+DataEntry!B64)</f>
        <v>0</v>
      </c>
      <c r="D18" s="440">
        <f>TradingFlash!AT27/(1+DataEntry!B64)</f>
        <v>0</v>
      </c>
      <c r="E18" s="440">
        <f>TradingFlash!BI27/(1+DataEntry!B64)</f>
        <v>0</v>
      </c>
      <c r="F18" s="440">
        <f>TradingFlash!CB27/(1+DataEntry!B64)</f>
        <v>0</v>
      </c>
      <c r="G18" s="441">
        <f>SUM(B18:F18)</f>
        <v>0</v>
      </c>
      <c r="H18" s="441">
        <f>DataEntry!B47</f>
        <v>0</v>
      </c>
      <c r="I18" s="441">
        <f>G18-H18</f>
        <v>0</v>
      </c>
      <c r="J18" s="50"/>
    </row>
    <row r="19" spans="1:10" ht="8.25" customHeight="1">
      <c r="A19" s="88"/>
      <c r="B19" s="436"/>
      <c r="C19" s="436"/>
      <c r="D19" s="436"/>
      <c r="E19" s="436"/>
      <c r="F19" s="436"/>
      <c r="G19" s="436"/>
      <c r="H19" s="436"/>
      <c r="I19" s="436"/>
      <c r="J19" s="50"/>
    </row>
    <row r="20" spans="1:10" ht="12.75">
      <c r="A20" s="442" t="s">
        <v>3</v>
      </c>
      <c r="B20" s="443"/>
      <c r="C20" s="437"/>
      <c r="D20" s="437"/>
      <c r="E20" s="437"/>
      <c r="F20" s="437"/>
      <c r="G20" s="443"/>
      <c r="H20" s="438"/>
      <c r="I20" s="438"/>
      <c r="J20" s="50"/>
    </row>
    <row r="21" spans="1:10" ht="12.75" hidden="1">
      <c r="A21" s="444" t="s">
        <v>85</v>
      </c>
      <c r="B21" s="413">
        <f>TradingFlash!P8</f>
        <v>0</v>
      </c>
      <c r="C21" s="414">
        <f>TradingFlash!AE8</f>
        <v>0</v>
      </c>
      <c r="D21" s="414">
        <f>TradingFlash!AT8</f>
        <v>0</v>
      </c>
      <c r="E21" s="414">
        <f>TradingFlash!BI8</f>
        <v>0</v>
      </c>
      <c r="F21" s="414">
        <f>TradingFlash!CB8</f>
        <v>0</v>
      </c>
      <c r="G21" s="413">
        <f>SUM(B21:F21)</f>
        <v>0</v>
      </c>
      <c r="H21" s="433">
        <f>DataEntry!B49</f>
        <v>0</v>
      </c>
      <c r="I21" s="433">
        <f>G21-H21</f>
        <v>0</v>
      </c>
      <c r="J21" s="50"/>
    </row>
    <row r="22" spans="1:10" ht="12.75">
      <c r="A22" s="444" t="s">
        <v>142</v>
      </c>
      <c r="B22" s="413">
        <f>TradingFlash!P5</f>
        <v>0</v>
      </c>
      <c r="C22" s="414">
        <f>TradingFlash!AE5</f>
        <v>0</v>
      </c>
      <c r="D22" s="414">
        <f>TradingFlash!AT5</f>
        <v>0</v>
      </c>
      <c r="E22" s="414">
        <f>TradingFlash!BI5</f>
        <v>0</v>
      </c>
      <c r="F22" s="414">
        <f>TradingFlash!CB5</f>
        <v>0</v>
      </c>
      <c r="G22" s="413">
        <f>SUM(B22:F22)</f>
        <v>0</v>
      </c>
      <c r="H22" s="433">
        <f>DataEntry!B50</f>
        <v>0</v>
      </c>
      <c r="I22" s="433">
        <f>G22-H22</f>
        <v>0</v>
      </c>
      <c r="J22" s="50"/>
    </row>
    <row r="23" spans="1:10" ht="12.75" hidden="1">
      <c r="A23" s="444"/>
      <c r="B23" s="413"/>
      <c r="C23" s="414"/>
      <c r="D23" s="414"/>
      <c r="E23" s="414"/>
      <c r="F23" s="414"/>
      <c r="G23" s="413"/>
      <c r="H23" s="433"/>
      <c r="I23" s="433"/>
      <c r="J23" s="50"/>
    </row>
    <row r="24" spans="1:10" ht="12.75">
      <c r="A24" s="444" t="s">
        <v>45</v>
      </c>
      <c r="B24" s="413">
        <f>TradingFlash!P18</f>
        <v>0</v>
      </c>
      <c r="C24" s="414">
        <f>TradingFlash!AE18</f>
        <v>0</v>
      </c>
      <c r="D24" s="414">
        <f>TradingFlash!AT18</f>
        <v>0</v>
      </c>
      <c r="E24" s="414">
        <f>TradingFlash!BI18</f>
        <v>0</v>
      </c>
      <c r="F24" s="414">
        <f>TradingFlash!CB18</f>
        <v>0</v>
      </c>
      <c r="G24" s="413">
        <f>SUM(B24:F24)</f>
        <v>0</v>
      </c>
      <c r="H24" s="433">
        <f>DataEntry!B52</f>
        <v>0</v>
      </c>
      <c r="I24" s="433">
        <f>G24-H24</f>
        <v>0</v>
      </c>
      <c r="J24" s="50"/>
    </row>
    <row r="25" spans="1:10" ht="12.75" hidden="1">
      <c r="A25" s="445"/>
      <c r="B25" s="446"/>
      <c r="C25" s="440"/>
      <c r="D25" s="440"/>
      <c r="E25" s="440"/>
      <c r="F25" s="440"/>
      <c r="G25" s="413"/>
      <c r="H25" s="433"/>
      <c r="I25" s="441"/>
      <c r="J25" s="50"/>
    </row>
    <row r="26" spans="1:10" ht="12.75">
      <c r="A26" s="405" t="s">
        <v>86</v>
      </c>
      <c r="B26" s="406">
        <f aca="true" t="shared" si="1" ref="B26:I26">SUM(B21:B25)</f>
        <v>0</v>
      </c>
      <c r="C26" s="407">
        <f t="shared" si="1"/>
        <v>0</v>
      </c>
      <c r="D26" s="407">
        <f t="shared" si="1"/>
        <v>0</v>
      </c>
      <c r="E26" s="407">
        <f t="shared" si="1"/>
        <v>0</v>
      </c>
      <c r="F26" s="407">
        <f t="shared" si="1"/>
        <v>0</v>
      </c>
      <c r="G26" s="435">
        <f t="shared" si="1"/>
        <v>0</v>
      </c>
      <c r="H26" s="435">
        <f t="shared" si="1"/>
        <v>0</v>
      </c>
      <c r="I26" s="435">
        <f t="shared" si="1"/>
        <v>0</v>
      </c>
      <c r="J26" s="50"/>
    </row>
    <row r="27" spans="1:10" ht="6" customHeight="1">
      <c r="A27" s="88"/>
      <c r="B27" s="436"/>
      <c r="C27" s="436"/>
      <c r="D27" s="436"/>
      <c r="E27" s="436"/>
      <c r="F27" s="436"/>
      <c r="G27" s="436"/>
      <c r="H27" s="436"/>
      <c r="I27" s="436"/>
      <c r="J27" s="50"/>
    </row>
    <row r="28" spans="1:10" ht="12.75" customHeight="1">
      <c r="A28" s="428" t="s">
        <v>107</v>
      </c>
      <c r="B28" s="437"/>
      <c r="C28" s="437"/>
      <c r="D28" s="437"/>
      <c r="E28" s="437"/>
      <c r="F28" s="437"/>
      <c r="G28" s="438"/>
      <c r="H28" s="438"/>
      <c r="I28" s="438"/>
      <c r="J28" s="50"/>
    </row>
    <row r="29" spans="1:10" ht="12.75" customHeight="1">
      <c r="A29" s="432" t="s">
        <v>105</v>
      </c>
      <c r="B29" s="448">
        <f>IF(B22&gt;0.5,SUM(TradingFlash!P6+TradingFlash!P11)/(Summary!B22+Summary!B23),0)</f>
        <v>0</v>
      </c>
      <c r="C29" s="448">
        <f>IF(C22&gt;0.5,SUM(TradingFlash!AE6+TradingFlash!AE11)/(Summary!C22+Summary!C23),"")</f>
      </c>
      <c r="D29" s="448">
        <f>IF(D22&gt;0.5,SUM(TradingFlash!AT6+TradingFlash!AT11)/(Summary!D22+Summary!D23),"")</f>
      </c>
      <c r="E29" s="448">
        <f>IF(E22&gt;0.5,SUM(TradingFlash!BI6+TradingFlash!BI11)/(Summary!E22+Summary!E23),"")</f>
      </c>
      <c r="F29" s="448">
        <f>IF(F22&gt;0.5,SUM(TradingFlash!CB6+TradingFlash!CB11)/(Summary!F22+Summary!F23),"")</f>
      </c>
      <c r="G29" s="449">
        <f>IF(G22&gt;0.5,SUM(TradingFlash!CC6+TradingFlash!CC11)/(Summary!G22+Summary!G23),"")</f>
      </c>
      <c r="H29" s="449">
        <f>DataEntry!B55</f>
      </c>
      <c r="I29" s="449">
        <f>IF(B29&gt;0.5,G29-H29,"")</f>
      </c>
      <c r="J29" s="50"/>
    </row>
    <row r="30" spans="1:10" ht="12.75" customHeight="1">
      <c r="A30" s="432" t="s">
        <v>106</v>
      </c>
      <c r="B30" s="448">
        <f>IF(B24&gt;0.5,SUM(TradingFlash!P19+TradingFlash!P22)/(Summary!B24+Summary!B25),0)</f>
        <v>0</v>
      </c>
      <c r="C30" s="448">
        <f>IF(C24&gt;0.5,SUM(TradingFlash!AE19+TradingFlash!AE22)/(Summary!C24+Summary!C25),"")</f>
      </c>
      <c r="D30" s="448">
        <f>IF(D24&gt;0.5,SUM(TradingFlash!AT19+TradingFlash!AT22)/(Summary!D24+Summary!D25),"")</f>
      </c>
      <c r="E30" s="448">
        <f>IF(E24&gt;0.5,SUM(TradingFlash!BI19+TradingFlash!BI22)/(Summary!E24+Summary!E25),"")</f>
      </c>
      <c r="F30" s="448">
        <f>IF(F24&gt;0.5,SUM(TradingFlash!CB19+TradingFlash!CB22)/(Summary!F24+Summary!F25),"")</f>
      </c>
      <c r="G30" s="449">
        <f>IF(G24&gt;0.5,SUM(TradingFlash!CC19+TradingFlash!CC22)/(Summary!G24+Summary!G25),"")</f>
      </c>
      <c r="H30" s="449">
        <f>DataEntry!B56</f>
      </c>
      <c r="I30" s="449">
        <f>IF(B30&gt;0.5,G30-H30,"")</f>
      </c>
      <c r="J30" s="50"/>
    </row>
    <row r="31" spans="1:10" ht="12.75" customHeight="1">
      <c r="A31" s="434" t="s">
        <v>168</v>
      </c>
      <c r="B31" s="451">
        <f>IF(C22&gt;0.5,SUM(TradingFlash!P13+TradingFlash!P15)/(Summary!B22+Summary!B23),0)</f>
        <v>0</v>
      </c>
      <c r="C31" s="448">
        <f>IF(C22&gt;0.5,SUM(TradingFlash!AE13+TradingFlash!AE15)/(Summary!C22+Summary!C23),"")</f>
      </c>
      <c r="D31" s="448">
        <f>IF(D22&gt;0.5,SUM(TradingFlash!AT13+TradingFlash!AT15)/(Summary!D22+Summary!D23),"")</f>
      </c>
      <c r="E31" s="448">
        <f>IF(E22&gt;0.5,SUM(TradingFlash!BI13+TradingFlash!BI15)/(Summary!E22+Summary!E23),"")</f>
      </c>
      <c r="F31" s="450">
        <f>IF(F22&gt;0.5,SUM(TradingFlash!CB13+TradingFlash!CB15)/(Summary!F22+Summary!F23),"")</f>
      </c>
      <c r="G31" s="450">
        <f>IF(G22&gt;0.5,SUM(TradingFlash!CC13+TradingFlash!CC15)/(Summary!G22+Summary!G23),"")</f>
      </c>
      <c r="H31" s="449">
        <f>DataEntry!B57</f>
      </c>
      <c r="I31" s="449">
        <f>IF(B31&gt;0.5,G31-H31,"")</f>
      </c>
      <c r="J31" s="50"/>
    </row>
    <row r="32" spans="1:10" ht="12.75" customHeight="1">
      <c r="A32" s="452" t="s">
        <v>169</v>
      </c>
      <c r="B32" s="453">
        <f>IF(C24&gt;1,SUM(TradingFlash!P24+TradingFlash!P26)/(Summary!B24+Summary!B25),0)</f>
        <v>0</v>
      </c>
      <c r="C32" s="454">
        <f>IF(C24&gt;1,SUM(TradingFlash!AE24+TradingFlash!AE26)/(Summary!C24),"")</f>
      </c>
      <c r="D32" s="454">
        <f>IF(D24&gt;0.5,SUM(TradingFlash!AT24+TradingFlash!AT26)/(Summary!D24+Summary!D25),"")</f>
      </c>
      <c r="E32" s="454">
        <f>IF(E24&gt;0.5,SUM(TradingFlash!BI24+TradingFlash!BI26)/(Summary!E24+Summary!E25),"")</f>
      </c>
      <c r="F32" s="455">
        <f>IF(F24&gt;0.5,SUM(TradingFlash!CB24+TradingFlash!CB26)/(Summary!F24+Summary!F25),"")</f>
      </c>
      <c r="G32" s="453">
        <f>IF(G24&gt;0.5,SUM(TradingFlash!CC24+TradingFlash!CC26)/(Summary!G24),"")</f>
      </c>
      <c r="H32" s="456">
        <f>DataEntry!B58</f>
      </c>
      <c r="I32" s="456">
        <f>IF(B32&gt;0.5,G32-H32,"")</f>
      </c>
      <c r="J32" s="50"/>
    </row>
    <row r="33" spans="1:10" ht="6" customHeight="1">
      <c r="A33" s="88"/>
      <c r="B33" s="436"/>
      <c r="C33" s="436"/>
      <c r="D33" s="436"/>
      <c r="E33" s="436"/>
      <c r="F33" s="436"/>
      <c r="G33" s="436"/>
      <c r="H33" s="436"/>
      <c r="I33" s="436"/>
      <c r="J33" s="50"/>
    </row>
    <row r="34" spans="1:10" ht="12.75">
      <c r="A34" s="428" t="s">
        <v>87</v>
      </c>
      <c r="B34" s="443"/>
      <c r="C34" s="437"/>
      <c r="D34" s="437"/>
      <c r="E34" s="437"/>
      <c r="F34" s="447"/>
      <c r="G34" s="443"/>
      <c r="H34" s="438"/>
      <c r="I34" s="447"/>
      <c r="J34" s="50"/>
    </row>
    <row r="35" spans="1:10" ht="12.75">
      <c r="A35" s="432" t="s">
        <v>79</v>
      </c>
      <c r="B35" s="413">
        <f>SUM('Food Flash'!B96:H96)</f>
        <v>0</v>
      </c>
      <c r="C35" s="414">
        <f>SUM('Food Flash'!I96:O96)</f>
        <v>0</v>
      </c>
      <c r="D35" s="414">
        <f>SUM('Food Flash'!P96:V96)</f>
        <v>0</v>
      </c>
      <c r="E35" s="414">
        <f>SUM('Food Flash'!W96:AC96)</f>
        <v>0</v>
      </c>
      <c r="F35" s="415">
        <f>SUM('Food Flash'!AD96:AJ96)</f>
        <v>0</v>
      </c>
      <c r="G35" s="413">
        <f>SUM(B35:F35)</f>
        <v>0</v>
      </c>
      <c r="H35" s="433">
        <f>DataEntry!B61</f>
        <v>0</v>
      </c>
      <c r="I35" s="415">
        <f>H35-G35</f>
        <v>0</v>
      </c>
      <c r="J35" s="50"/>
    </row>
    <row r="36" spans="1:10" ht="12.75">
      <c r="A36" s="439" t="s">
        <v>68</v>
      </c>
      <c r="B36" s="446">
        <f>SUM(LiquorFlash!B30:H30)</f>
        <v>0</v>
      </c>
      <c r="C36" s="440">
        <f>SUM(LiquorFlash!I30:O30)</f>
        <v>0</v>
      </c>
      <c r="D36" s="440">
        <f>SUM(LiquorFlash!P30:V30)</f>
        <v>0</v>
      </c>
      <c r="E36" s="440">
        <f>SUM(LiquorFlash!W30:AC30)</f>
        <v>0</v>
      </c>
      <c r="F36" s="457">
        <f>SUM(LiquorFlash!AD30:AJ30)</f>
        <v>0</v>
      </c>
      <c r="G36" s="446">
        <f>SUM(B36:F36)</f>
        <v>0</v>
      </c>
      <c r="H36" s="441">
        <f>DataEntry!B62</f>
        <v>0</v>
      </c>
      <c r="I36" s="457">
        <f>H36-G36</f>
        <v>0</v>
      </c>
      <c r="J36" s="50"/>
    </row>
    <row r="37" spans="1:10" ht="6" customHeight="1">
      <c r="A37" s="88"/>
      <c r="B37" s="436"/>
      <c r="C37" s="436"/>
      <c r="D37" s="436"/>
      <c r="E37" s="436"/>
      <c r="F37" s="436"/>
      <c r="G37" s="436"/>
      <c r="H37" s="436"/>
      <c r="I37" s="436"/>
      <c r="J37" s="50"/>
    </row>
    <row r="38" spans="1:9" ht="12.75">
      <c r="A38" s="428" t="s">
        <v>88</v>
      </c>
      <c r="B38" s="458"/>
      <c r="C38" s="429"/>
      <c r="D38" s="429"/>
      <c r="E38" s="429"/>
      <c r="F38" s="431"/>
      <c r="G38" s="458"/>
      <c r="H38" s="430"/>
      <c r="I38" s="431"/>
    </row>
    <row r="39" spans="1:9" ht="12.75">
      <c r="A39" s="432" t="s">
        <v>95</v>
      </c>
      <c r="B39" s="459" t="e">
        <f>1-'Food Flash'!H108</f>
        <v>#DIV/0!</v>
      </c>
      <c r="C39" s="460">
        <f>IF(C35&gt;1,(SUM((C8+TradingFlash!AE29)-C35)/(C8+TradingFlash!AE29)),"")</f>
      </c>
      <c r="D39" s="460">
        <f>IF(D35&gt;1,(SUM((D8+TradingFlash!AT29)-D35)/(D8+TradingFlash!AT29)),"")</f>
      </c>
      <c r="E39" s="460">
        <f>IF(E35&gt;1,(SUM((E8+TradingFlash!BI29)-E35)/(E8+TradingFlash!BI29)),"")</f>
      </c>
      <c r="F39" s="461">
        <f>IF(F35&gt;1,(SUM((F8+TradingFlash!CB29)-F35)/(F8+TradingFlash!CB29)),"")</f>
      </c>
      <c r="G39" s="459">
        <f>IF(G35&gt;1,(SUM((G8+TradingFlash!CC29)-G35)/(G8+TradingFlash!CC29)),"")</f>
      </c>
      <c r="H39" s="462"/>
      <c r="I39" s="463"/>
    </row>
    <row r="40" spans="1:9" ht="12.75">
      <c r="A40" s="452" t="s">
        <v>170</v>
      </c>
      <c r="B40" s="464">
        <f>IF(B36&gt;1,((B9+TradingFlash!P30)-B36)/(B9+TradingFlash!P30),"")</f>
      </c>
      <c r="C40" s="465">
        <f>IF(C36&gt;1,((C9+TradingFlash!AE30)-C36)/(C9+TradingFlash!AE30),"")</f>
      </c>
      <c r="D40" s="465">
        <f>IF(D36&gt;1,((D9+TradingFlash!AT30)-D36)/(D9+TradingFlash!AT30),"")</f>
      </c>
      <c r="E40" s="465">
        <f>IF(E36&gt;1,((E9+TradingFlash!BI30)-E36)/(E9+TradingFlash!BI30),"")</f>
      </c>
      <c r="F40" s="466">
        <f>IF(F36&gt;1,((F9+TradingFlash!CB30)-F36)/(F9+TradingFlash!CB30),"")</f>
      </c>
      <c r="G40" s="467">
        <f>IF(G36&gt;1,((G9+TradingFlash!CC30)-G36)/(G9+TradingFlash!CC30),"")</f>
      </c>
      <c r="H40" s="424"/>
      <c r="I40" s="468"/>
    </row>
    <row r="41" spans="1:9" ht="6.75" customHeight="1">
      <c r="A41" s="88"/>
      <c r="B41" s="88"/>
      <c r="C41" s="88"/>
      <c r="D41" s="88"/>
      <c r="E41" s="88"/>
      <c r="F41" s="88"/>
      <c r="G41" s="88"/>
      <c r="H41" s="88"/>
      <c r="I41" s="88"/>
    </row>
    <row r="42" spans="1:9" ht="12.75">
      <c r="A42" s="428" t="s">
        <v>89</v>
      </c>
      <c r="B42" s="437">
        <f>TradingFlash!P47</f>
        <v>0</v>
      </c>
      <c r="C42" s="437">
        <f>TradingFlash!AE47</f>
        <v>0</v>
      </c>
      <c r="D42" s="437">
        <f>TradingFlash!AT47</f>
        <v>0</v>
      </c>
      <c r="E42" s="437">
        <f>TradingFlash!BI47</f>
        <v>0</v>
      </c>
      <c r="F42" s="437">
        <f>TradingFlash!CB47</f>
        <v>0</v>
      </c>
      <c r="G42" s="438">
        <f>SUM(B42:F42)</f>
        <v>0</v>
      </c>
      <c r="H42" s="438">
        <f>DataEntry!B63</f>
        <v>0</v>
      </c>
      <c r="I42" s="438">
        <f>H42-G42</f>
        <v>0</v>
      </c>
    </row>
    <row r="43" spans="1:9" ht="12.75">
      <c r="A43" s="439" t="s">
        <v>90</v>
      </c>
      <c r="B43" s="469">
        <f aca="true" t="shared" si="2" ref="B43:G43">IF(B42&gt;0,B42/B13,"")</f>
      </c>
      <c r="C43" s="469">
        <f t="shared" si="2"/>
      </c>
      <c r="D43" s="469">
        <f t="shared" si="2"/>
      </c>
      <c r="E43" s="469">
        <f t="shared" si="2"/>
      </c>
      <c r="F43" s="469">
        <f t="shared" si="2"/>
      </c>
      <c r="G43" s="470">
        <f t="shared" si="2"/>
      </c>
      <c r="H43" s="470"/>
      <c r="I43" s="470"/>
    </row>
  </sheetData>
  <sheetProtection password="95BB" sheet="1" objects="1" scenarios="1"/>
  <mergeCells count="6">
    <mergeCell ref="G1:I1"/>
    <mergeCell ref="I5:I6"/>
    <mergeCell ref="C3:F3"/>
    <mergeCell ref="B5:F5"/>
    <mergeCell ref="G5:G6"/>
    <mergeCell ref="H5:H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                                * inc Vat&amp;Rexcept as stated, figures exclude Vat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64"/>
  <sheetViews>
    <sheetView zoomScaleSheetLayoutView="100" zoomScalePageLayoutView="0" workbookViewId="0" topLeftCell="A1">
      <pane xSplit="1" ySplit="4" topLeftCell="B5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1" sqref="A1"/>
    </sheetView>
  </sheetViews>
  <sheetFormatPr defaultColWidth="9.140625" defaultRowHeight="12.75"/>
  <cols>
    <col min="1" max="1" width="25.7109375" style="3" customWidth="1"/>
    <col min="2" max="2" width="8.7109375" style="3" customWidth="1"/>
    <col min="3" max="3" width="7.00390625" style="3" customWidth="1"/>
    <col min="4" max="4" width="8.7109375" style="3" customWidth="1"/>
    <col min="5" max="5" width="6.8515625" style="3" customWidth="1"/>
    <col min="6" max="6" width="8.7109375" style="3" customWidth="1"/>
    <col min="7" max="7" width="7.140625" style="3" customWidth="1"/>
    <col min="8" max="8" width="8.7109375" style="3" customWidth="1"/>
    <col min="9" max="9" width="7.140625" style="3" customWidth="1"/>
    <col min="10" max="10" width="8.7109375" style="3" customWidth="1"/>
    <col min="11" max="11" width="7.140625" style="3" customWidth="1"/>
    <col min="12" max="12" width="8.7109375" style="3" customWidth="1"/>
    <col min="13" max="13" width="7.140625" style="3" customWidth="1"/>
    <col min="14" max="14" width="8.7109375" style="3" customWidth="1"/>
    <col min="15" max="15" width="7.28125" style="3" customWidth="1"/>
    <col min="16" max="16" width="14.7109375" style="4" hidden="1" customWidth="1"/>
    <col min="17" max="17" width="8.7109375" style="3" hidden="1" customWidth="1"/>
    <col min="18" max="18" width="7.8515625" style="3" hidden="1" customWidth="1"/>
    <col min="19" max="19" width="8.7109375" style="3" hidden="1" customWidth="1"/>
    <col min="20" max="20" width="7.140625" style="3" hidden="1" customWidth="1"/>
    <col min="21" max="21" width="8.7109375" style="3" hidden="1" customWidth="1"/>
    <col min="22" max="22" width="7.140625" style="3" hidden="1" customWidth="1"/>
    <col min="23" max="23" width="8.7109375" style="3" hidden="1" customWidth="1"/>
    <col min="24" max="24" width="6.57421875" style="3" hidden="1" customWidth="1"/>
    <col min="25" max="25" width="8.7109375" style="3" hidden="1" customWidth="1"/>
    <col min="26" max="26" width="6.57421875" style="3" hidden="1" customWidth="1"/>
    <col min="27" max="27" width="8.7109375" style="3" hidden="1" customWidth="1"/>
    <col min="28" max="28" width="6.57421875" style="3" hidden="1" customWidth="1"/>
    <col min="29" max="29" width="8.7109375" style="3" hidden="1" customWidth="1"/>
    <col min="30" max="30" width="7.28125" style="3" hidden="1" customWidth="1"/>
    <col min="31" max="31" width="14.7109375" style="4" hidden="1" customWidth="1"/>
    <col min="32" max="32" width="8.7109375" style="3" hidden="1" customWidth="1"/>
    <col min="33" max="33" width="6.57421875" style="3" hidden="1" customWidth="1"/>
    <col min="34" max="34" width="8.7109375" style="3" hidden="1" customWidth="1"/>
    <col min="35" max="35" width="6.57421875" style="3" hidden="1" customWidth="1"/>
    <col min="36" max="36" width="8.7109375" style="3" hidden="1" customWidth="1"/>
    <col min="37" max="37" width="6.57421875" style="3" hidden="1" customWidth="1"/>
    <col min="38" max="38" width="8.7109375" style="3" hidden="1" customWidth="1"/>
    <col min="39" max="39" width="6.57421875" style="3" hidden="1" customWidth="1"/>
    <col min="40" max="40" width="8.7109375" style="3" hidden="1" customWidth="1"/>
    <col min="41" max="41" width="6.8515625" style="3" hidden="1" customWidth="1"/>
    <col min="42" max="42" width="8.7109375" style="3" hidden="1" customWidth="1"/>
    <col min="43" max="43" width="6.57421875" style="3" hidden="1" customWidth="1"/>
    <col min="44" max="44" width="8.7109375" style="3" hidden="1" customWidth="1"/>
    <col min="45" max="45" width="7.28125" style="3" hidden="1" customWidth="1"/>
    <col min="46" max="46" width="14.7109375" style="5" hidden="1" customWidth="1"/>
    <col min="47" max="47" width="8.7109375" style="3" hidden="1" customWidth="1"/>
    <col min="48" max="48" width="6.8515625" style="3" hidden="1" customWidth="1"/>
    <col min="49" max="49" width="8.7109375" style="3" hidden="1" customWidth="1"/>
    <col min="50" max="50" width="7.00390625" style="3" hidden="1" customWidth="1"/>
    <col min="51" max="51" width="8.7109375" style="3" hidden="1" customWidth="1"/>
    <col min="52" max="52" width="7.140625" style="3" hidden="1" customWidth="1"/>
    <col min="53" max="53" width="8.7109375" style="3" hidden="1" customWidth="1"/>
    <col min="54" max="54" width="7.140625" style="3" hidden="1" customWidth="1"/>
    <col min="55" max="55" width="8.7109375" style="3" hidden="1" customWidth="1"/>
    <col min="56" max="56" width="7.140625" style="3" hidden="1" customWidth="1"/>
    <col min="57" max="57" width="8.7109375" style="3" hidden="1" customWidth="1"/>
    <col min="58" max="58" width="7.28125" style="3" hidden="1" customWidth="1"/>
    <col min="59" max="59" width="8.7109375" style="3" hidden="1" customWidth="1"/>
    <col min="60" max="60" width="7.421875" style="3" hidden="1" customWidth="1"/>
    <col min="61" max="61" width="14.7109375" style="5" hidden="1" customWidth="1"/>
    <col min="62" max="62" width="8.7109375" style="3" hidden="1" customWidth="1"/>
    <col min="63" max="63" width="7.28125" style="3" hidden="1" customWidth="1"/>
    <col min="64" max="64" width="8.7109375" style="3" hidden="1" customWidth="1"/>
    <col min="65" max="65" width="7.28125" style="3" hidden="1" customWidth="1"/>
    <col min="66" max="66" width="8.7109375" style="3" hidden="1" customWidth="1"/>
    <col min="67" max="67" width="7.28125" style="3" hidden="1" customWidth="1"/>
    <col min="68" max="68" width="8.7109375" style="3" hidden="1" customWidth="1"/>
    <col min="69" max="69" width="7.140625" style="3" hidden="1" customWidth="1"/>
    <col min="70" max="70" width="8.7109375" style="3" hidden="1" customWidth="1"/>
    <col min="71" max="71" width="7.140625" style="3" hidden="1" customWidth="1"/>
    <col min="72" max="72" width="8.7109375" style="3" hidden="1" customWidth="1"/>
    <col min="73" max="73" width="6.7109375" style="3" hidden="1" customWidth="1"/>
    <col min="74" max="74" width="8.7109375" style="3" hidden="1" customWidth="1"/>
    <col min="75" max="75" width="7.421875" style="3" hidden="1" customWidth="1"/>
    <col min="76" max="76" width="8.7109375" style="3" hidden="1" customWidth="1"/>
    <col min="77" max="77" width="7.421875" style="3" hidden="1" customWidth="1"/>
    <col min="78" max="78" width="8.7109375" style="3" hidden="1" customWidth="1"/>
    <col min="79" max="79" width="7.421875" style="3" hidden="1" customWidth="1"/>
    <col min="80" max="80" width="14.7109375" style="5" hidden="1" customWidth="1"/>
    <col min="81" max="81" width="14.7109375" style="4" customWidth="1"/>
    <col min="82" max="16384" width="9.140625" style="3" customWidth="1"/>
  </cols>
  <sheetData>
    <row r="1" spans="1:82" ht="12.75">
      <c r="A1" s="471" t="s">
        <v>284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3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4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4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4"/>
      <c r="CC1" s="473"/>
      <c r="CD1" s="22"/>
    </row>
    <row r="2" spans="1:82" ht="12.75">
      <c r="A2" s="475">
        <f>DataEntry!A2</f>
        <v>40734</v>
      </c>
      <c r="B2" s="474"/>
      <c r="C2" s="472"/>
      <c r="D2" s="472"/>
      <c r="E2" s="472"/>
      <c r="F2" s="605" t="s">
        <v>99</v>
      </c>
      <c r="G2" s="605"/>
      <c r="H2" s="605"/>
      <c r="I2" s="605"/>
      <c r="J2" s="605"/>
      <c r="K2" s="605"/>
      <c r="L2" s="472"/>
      <c r="M2" s="472"/>
      <c r="N2" s="472"/>
      <c r="O2" s="474" t="s">
        <v>30</v>
      </c>
      <c r="P2" s="473"/>
      <c r="Q2" s="472"/>
      <c r="R2" s="472"/>
      <c r="S2" s="472"/>
      <c r="T2" s="472"/>
      <c r="U2" s="605"/>
      <c r="V2" s="605"/>
      <c r="W2" s="605"/>
      <c r="X2" s="605"/>
      <c r="Y2" s="605"/>
      <c r="Z2" s="605"/>
      <c r="AA2" s="472"/>
      <c r="AB2" s="472"/>
      <c r="AC2" s="472"/>
      <c r="AD2" s="474"/>
      <c r="AE2" s="473"/>
      <c r="AF2" s="472"/>
      <c r="AG2" s="472"/>
      <c r="AH2" s="472"/>
      <c r="AI2" s="472"/>
      <c r="AJ2" s="605"/>
      <c r="AK2" s="605"/>
      <c r="AL2" s="605"/>
      <c r="AM2" s="605"/>
      <c r="AN2" s="605"/>
      <c r="AO2" s="605"/>
      <c r="AP2" s="472"/>
      <c r="AQ2" s="472"/>
      <c r="AR2" s="472"/>
      <c r="AS2" s="474"/>
      <c r="AT2" s="474"/>
      <c r="AU2" s="472"/>
      <c r="AV2" s="472"/>
      <c r="AW2" s="472"/>
      <c r="AX2" s="472"/>
      <c r="AY2" s="605"/>
      <c r="AZ2" s="605"/>
      <c r="BA2" s="605"/>
      <c r="BB2" s="605"/>
      <c r="BC2" s="605"/>
      <c r="BD2" s="605"/>
      <c r="BE2" s="472"/>
      <c r="BF2" s="472"/>
      <c r="BG2" s="472"/>
      <c r="BH2" s="474"/>
      <c r="BI2" s="474"/>
      <c r="BJ2" s="472"/>
      <c r="BK2" s="472"/>
      <c r="BL2" s="472"/>
      <c r="BM2" s="472"/>
      <c r="BN2" s="605"/>
      <c r="BO2" s="605"/>
      <c r="BP2" s="605"/>
      <c r="BQ2" s="605"/>
      <c r="BR2" s="605"/>
      <c r="BS2" s="605"/>
      <c r="BT2" s="472"/>
      <c r="BU2" s="472"/>
      <c r="BV2" s="472"/>
      <c r="BW2" s="474"/>
      <c r="BX2" s="474"/>
      <c r="BY2" s="474"/>
      <c r="BZ2" s="474"/>
      <c r="CA2" s="474"/>
      <c r="CB2" s="474"/>
      <c r="CC2" s="473"/>
      <c r="CD2" s="22"/>
    </row>
    <row r="3" spans="1:82" ht="12.75">
      <c r="A3" s="476" t="s">
        <v>12</v>
      </c>
      <c r="B3" s="582">
        <f>DataEntry!B3</f>
        <v>40728</v>
      </c>
      <c r="C3" s="582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8"/>
      <c r="Q3" s="582"/>
      <c r="R3" s="582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8"/>
      <c r="AF3" s="583"/>
      <c r="AG3" s="582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9"/>
      <c r="AU3" s="583"/>
      <c r="AV3" s="582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9"/>
      <c r="BJ3" s="583"/>
      <c r="BK3" s="582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9"/>
      <c r="CC3" s="473"/>
      <c r="CD3" s="22"/>
    </row>
    <row r="4" spans="1:82" s="6" customFormat="1" ht="12.75">
      <c r="A4" s="480"/>
      <c r="B4" s="481" t="s">
        <v>4</v>
      </c>
      <c r="C4" s="482">
        <f>B3</f>
        <v>40728</v>
      </c>
      <c r="D4" s="481" t="s">
        <v>5</v>
      </c>
      <c r="E4" s="483">
        <f>C4+1</f>
        <v>40729</v>
      </c>
      <c r="F4" s="481" t="s">
        <v>6</v>
      </c>
      <c r="G4" s="483">
        <f>E4+1</f>
        <v>40730</v>
      </c>
      <c r="H4" s="481" t="s">
        <v>7</v>
      </c>
      <c r="I4" s="483">
        <f>G4+1</f>
        <v>40731</v>
      </c>
      <c r="J4" s="481" t="s">
        <v>8</v>
      </c>
      <c r="K4" s="483">
        <f>I4+1</f>
        <v>40732</v>
      </c>
      <c r="L4" s="481" t="s">
        <v>9</v>
      </c>
      <c r="M4" s="483">
        <f>K4+1</f>
        <v>40733</v>
      </c>
      <c r="N4" s="481" t="s">
        <v>10</v>
      </c>
      <c r="O4" s="483">
        <f>M4+1</f>
        <v>40734</v>
      </c>
      <c r="P4" s="484"/>
      <c r="Q4" s="485"/>
      <c r="R4" s="483"/>
      <c r="S4" s="485"/>
      <c r="T4" s="483"/>
      <c r="U4" s="485"/>
      <c r="V4" s="483"/>
      <c r="W4" s="485"/>
      <c r="X4" s="483"/>
      <c r="Y4" s="485"/>
      <c r="Z4" s="483"/>
      <c r="AA4" s="485"/>
      <c r="AB4" s="483"/>
      <c r="AC4" s="485"/>
      <c r="AD4" s="483"/>
      <c r="AE4" s="486"/>
      <c r="AF4" s="487"/>
      <c r="AG4" s="483"/>
      <c r="AH4" s="481"/>
      <c r="AI4" s="483"/>
      <c r="AJ4" s="481"/>
      <c r="AK4" s="483"/>
      <c r="AL4" s="481"/>
      <c r="AM4" s="483"/>
      <c r="AN4" s="481"/>
      <c r="AO4" s="483"/>
      <c r="AP4" s="481"/>
      <c r="AQ4" s="483"/>
      <c r="AR4" s="481"/>
      <c r="AS4" s="483"/>
      <c r="AT4" s="484"/>
      <c r="AU4" s="488"/>
      <c r="AV4" s="483"/>
      <c r="AW4" s="481"/>
      <c r="AX4" s="483"/>
      <c r="AY4" s="481"/>
      <c r="AZ4" s="483"/>
      <c r="BA4" s="481"/>
      <c r="BB4" s="483"/>
      <c r="BC4" s="481"/>
      <c r="BD4" s="483"/>
      <c r="BE4" s="481"/>
      <c r="BF4" s="483"/>
      <c r="BG4" s="481"/>
      <c r="BH4" s="483"/>
      <c r="BI4" s="484"/>
      <c r="BJ4" s="487"/>
      <c r="BK4" s="483"/>
      <c r="BL4" s="481"/>
      <c r="BM4" s="483"/>
      <c r="BN4" s="481"/>
      <c r="BO4" s="483"/>
      <c r="BP4" s="481"/>
      <c r="BQ4" s="483"/>
      <c r="BR4" s="481"/>
      <c r="BS4" s="483"/>
      <c r="BT4" s="481"/>
      <c r="BU4" s="483"/>
      <c r="BV4" s="481"/>
      <c r="BW4" s="483"/>
      <c r="BX4" s="489"/>
      <c r="BY4" s="483"/>
      <c r="BZ4" s="489"/>
      <c r="CA4" s="483"/>
      <c r="CB4" s="484"/>
      <c r="CC4" s="490" t="s">
        <v>11</v>
      </c>
      <c r="CD4" s="23"/>
    </row>
    <row r="5" spans="1:82" s="7" customFormat="1" ht="12.75">
      <c r="A5" s="491" t="s">
        <v>137</v>
      </c>
      <c r="B5" s="579">
        <f>DataEntry!B6</f>
        <v>0</v>
      </c>
      <c r="C5" s="579"/>
      <c r="D5" s="579">
        <f>DataEntry!C6</f>
        <v>0</v>
      </c>
      <c r="E5" s="579"/>
      <c r="F5" s="579">
        <f>DataEntry!D6</f>
        <v>0</v>
      </c>
      <c r="G5" s="579"/>
      <c r="H5" s="579">
        <f>DataEntry!E6</f>
        <v>0</v>
      </c>
      <c r="I5" s="579"/>
      <c r="J5" s="579">
        <f>DataEntry!F6</f>
        <v>0</v>
      </c>
      <c r="K5" s="579"/>
      <c r="L5" s="579">
        <f>DataEntry!G6</f>
        <v>0</v>
      </c>
      <c r="M5" s="579"/>
      <c r="N5" s="579">
        <f>DataEntry!H6</f>
        <v>0</v>
      </c>
      <c r="O5" s="579"/>
      <c r="P5" s="492"/>
      <c r="Q5" s="603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602"/>
      <c r="AE5" s="492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492"/>
      <c r="AU5" s="579"/>
      <c r="AV5" s="579"/>
      <c r="AW5" s="579"/>
      <c r="AX5" s="579"/>
      <c r="AY5" s="572"/>
      <c r="AZ5" s="572"/>
      <c r="BA5" s="572"/>
      <c r="BB5" s="572"/>
      <c r="BC5" s="572"/>
      <c r="BD5" s="572"/>
      <c r="BE5" s="572"/>
      <c r="BF5" s="572"/>
      <c r="BG5" s="572"/>
      <c r="BH5" s="572"/>
      <c r="BI5" s="493"/>
      <c r="BJ5" s="579"/>
      <c r="BK5" s="579"/>
      <c r="BL5" s="579"/>
      <c r="BM5" s="579"/>
      <c r="BN5" s="572"/>
      <c r="BO5" s="572"/>
      <c r="BP5" s="572"/>
      <c r="BQ5" s="572"/>
      <c r="BR5" s="572"/>
      <c r="BS5" s="572"/>
      <c r="BT5" s="572"/>
      <c r="BU5" s="572"/>
      <c r="BV5" s="572"/>
      <c r="BW5" s="572"/>
      <c r="BX5" s="572"/>
      <c r="BY5" s="572"/>
      <c r="BZ5" s="572"/>
      <c r="CA5" s="572"/>
      <c r="CB5" s="492"/>
      <c r="CC5" s="493">
        <f>P5+AE5+AT5+BI5+CB5</f>
        <v>0</v>
      </c>
      <c r="CD5" s="24"/>
    </row>
    <row r="6" spans="1:82" ht="12.75">
      <c r="A6" s="494" t="s">
        <v>138</v>
      </c>
      <c r="B6" s="562">
        <f>DataEntry!B7</f>
        <v>0</v>
      </c>
      <c r="C6" s="562"/>
      <c r="D6" s="562">
        <f>DataEntry!C7</f>
        <v>0</v>
      </c>
      <c r="E6" s="562"/>
      <c r="F6" s="562">
        <f>DataEntry!D7</f>
        <v>0</v>
      </c>
      <c r="G6" s="562"/>
      <c r="H6" s="562">
        <f>DataEntry!E7</f>
        <v>0</v>
      </c>
      <c r="I6" s="562"/>
      <c r="J6" s="562">
        <f>DataEntry!F7</f>
        <v>0</v>
      </c>
      <c r="K6" s="562"/>
      <c r="L6" s="562">
        <f>DataEntry!G7</f>
        <v>0</v>
      </c>
      <c r="M6" s="562"/>
      <c r="N6" s="562">
        <f>DataEntry!H7</f>
        <v>0</v>
      </c>
      <c r="O6" s="562"/>
      <c r="P6" s="496"/>
      <c r="Q6" s="561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76"/>
      <c r="AE6" s="496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496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496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  <c r="BX6" s="562"/>
      <c r="BY6" s="562"/>
      <c r="BZ6" s="562"/>
      <c r="CA6" s="562"/>
      <c r="CB6" s="496"/>
      <c r="CC6" s="496">
        <f>P6+AE6+AT6+BI6+CB6</f>
        <v>0</v>
      </c>
      <c r="CD6" s="25"/>
    </row>
    <row r="7" spans="1:82" ht="12.75">
      <c r="A7" s="494" t="s">
        <v>139</v>
      </c>
      <c r="B7" s="562">
        <f>IF(B5&gt;0.01,B6/B5,0)</f>
        <v>0</v>
      </c>
      <c r="C7" s="562"/>
      <c r="D7" s="562">
        <f>IF(D5&gt;0.01,D6/D5,0)</f>
        <v>0</v>
      </c>
      <c r="E7" s="562"/>
      <c r="F7" s="562">
        <f>IF(F5&gt;0.01,F6/F5,0)</f>
        <v>0</v>
      </c>
      <c r="G7" s="562"/>
      <c r="H7" s="562">
        <f>IF(H5&gt;0.01,H6/H5,0)</f>
        <v>0</v>
      </c>
      <c r="I7" s="562"/>
      <c r="J7" s="562">
        <f>IF(J5&gt;0.01,J6/J5,0)</f>
        <v>0</v>
      </c>
      <c r="K7" s="562"/>
      <c r="L7" s="562">
        <f>IF(L5&gt;0.01,L6/L5,0)</f>
        <v>0</v>
      </c>
      <c r="M7" s="562"/>
      <c r="N7" s="562">
        <f>IF(N5&gt;0.01,N6/N5,0)</f>
        <v>0</v>
      </c>
      <c r="O7" s="562"/>
      <c r="P7" s="496"/>
      <c r="Q7" s="561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76"/>
      <c r="AE7" s="496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496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496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496"/>
      <c r="CC7" s="496" t="e">
        <f>CC6/CC5</f>
        <v>#DIV/0!</v>
      </c>
      <c r="CD7" s="25"/>
    </row>
    <row r="8" spans="1:82" ht="12.75" hidden="1">
      <c r="A8" s="494" t="s">
        <v>66</v>
      </c>
      <c r="B8" s="604">
        <f>DataEntry!B8</f>
        <v>0</v>
      </c>
      <c r="C8" s="584"/>
      <c r="D8" s="584">
        <f>DataEntry!C8</f>
        <v>0</v>
      </c>
      <c r="E8" s="584"/>
      <c r="F8" s="584">
        <f>DataEntry!D8</f>
        <v>0</v>
      </c>
      <c r="G8" s="584"/>
      <c r="H8" s="584">
        <f>DataEntry!E8</f>
        <v>0</v>
      </c>
      <c r="I8" s="584"/>
      <c r="J8" s="584">
        <f>DataEntry!F8</f>
        <v>0</v>
      </c>
      <c r="K8" s="584"/>
      <c r="L8" s="584">
        <f>DataEntry!G8</f>
        <v>0</v>
      </c>
      <c r="M8" s="584"/>
      <c r="N8" s="584">
        <f>DataEntry!H8</f>
        <v>0</v>
      </c>
      <c r="O8" s="600"/>
      <c r="P8" s="496"/>
      <c r="Q8" s="60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600"/>
      <c r="AE8" s="496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496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600"/>
      <c r="BI8" s="496"/>
      <c r="BJ8" s="584"/>
      <c r="BK8" s="584"/>
      <c r="BL8" s="584"/>
      <c r="BM8" s="584"/>
      <c r="BN8" s="584"/>
      <c r="BO8" s="584"/>
      <c r="BP8" s="584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584"/>
      <c r="CB8" s="496"/>
      <c r="CC8" s="496">
        <f>P8+AE8+AT8+BI8+CB8</f>
        <v>0</v>
      </c>
      <c r="CD8" s="25"/>
    </row>
    <row r="9" spans="1:82" ht="12.75" hidden="1">
      <c r="A9" s="494" t="s">
        <v>67</v>
      </c>
      <c r="B9" s="601">
        <f>DataEntry!B9</f>
        <v>0</v>
      </c>
      <c r="C9" s="580"/>
      <c r="D9" s="580">
        <f>DataEntry!C9</f>
        <v>0</v>
      </c>
      <c r="E9" s="580"/>
      <c r="F9" s="580">
        <f>DataEntry!D9</f>
        <v>0</v>
      </c>
      <c r="G9" s="580"/>
      <c r="H9" s="580">
        <f>DataEntry!E9</f>
        <v>0</v>
      </c>
      <c r="I9" s="580"/>
      <c r="J9" s="580">
        <f>DataEntry!F9</f>
        <v>0</v>
      </c>
      <c r="K9" s="580"/>
      <c r="L9" s="580">
        <f>DataEntry!G9</f>
        <v>0</v>
      </c>
      <c r="M9" s="580"/>
      <c r="N9" s="580">
        <f>DataEntry!H9</f>
        <v>0</v>
      </c>
      <c r="O9" s="581"/>
      <c r="P9" s="498"/>
      <c r="Q9" s="601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1"/>
      <c r="AE9" s="498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498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1"/>
      <c r="BI9" s="498"/>
      <c r="BJ9" s="580"/>
      <c r="BK9" s="580"/>
      <c r="BL9" s="580"/>
      <c r="BM9" s="580"/>
      <c r="BN9" s="580"/>
      <c r="BO9" s="580"/>
      <c r="BP9" s="580"/>
      <c r="BQ9" s="580"/>
      <c r="BR9" s="580"/>
      <c r="BS9" s="580"/>
      <c r="BT9" s="580"/>
      <c r="BU9" s="580"/>
      <c r="BV9" s="580"/>
      <c r="BW9" s="580"/>
      <c r="BX9" s="580"/>
      <c r="BY9" s="580"/>
      <c r="BZ9" s="580"/>
      <c r="CA9" s="580"/>
      <c r="CB9" s="498"/>
      <c r="CC9" s="496">
        <f>P9+AE9+AT9+BI9+CB9</f>
        <v>0</v>
      </c>
      <c r="CD9" s="25"/>
    </row>
    <row r="10" spans="1:82" s="7" customFormat="1" ht="12.75" hidden="1">
      <c r="A10" s="499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493"/>
      <c r="Q10" s="571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3"/>
      <c r="AE10" s="493"/>
      <c r="AF10" s="572"/>
      <c r="AG10" s="572"/>
      <c r="AH10" s="572"/>
      <c r="AI10" s="572"/>
      <c r="AJ10" s="572"/>
      <c r="AK10" s="572"/>
      <c r="AL10" s="572"/>
      <c r="AM10" s="572"/>
      <c r="AN10" s="572"/>
      <c r="AO10" s="572"/>
      <c r="AP10" s="572"/>
      <c r="AQ10" s="572"/>
      <c r="AR10" s="572"/>
      <c r="AS10" s="572"/>
      <c r="AT10" s="493"/>
      <c r="AU10" s="572"/>
      <c r="AV10" s="572"/>
      <c r="AW10" s="572"/>
      <c r="AX10" s="572"/>
      <c r="AY10" s="572"/>
      <c r="AZ10" s="572"/>
      <c r="BA10" s="572"/>
      <c r="BB10" s="572"/>
      <c r="BC10" s="572"/>
      <c r="BD10" s="572"/>
      <c r="BE10" s="572"/>
      <c r="BF10" s="572"/>
      <c r="BG10" s="572"/>
      <c r="BH10" s="572"/>
      <c r="BI10" s="493"/>
      <c r="BJ10" s="572"/>
      <c r="BK10" s="572"/>
      <c r="BL10" s="572"/>
      <c r="BM10" s="572"/>
      <c r="BN10" s="572"/>
      <c r="BO10" s="572"/>
      <c r="BP10" s="572"/>
      <c r="BQ10" s="572"/>
      <c r="BR10" s="572"/>
      <c r="BS10" s="572"/>
      <c r="BT10" s="572"/>
      <c r="BU10" s="572"/>
      <c r="BV10" s="572"/>
      <c r="BW10" s="572"/>
      <c r="BX10" s="572"/>
      <c r="BY10" s="572"/>
      <c r="BZ10" s="572"/>
      <c r="CA10" s="572"/>
      <c r="CB10" s="493"/>
      <c r="CC10" s="493"/>
      <c r="CD10" s="24"/>
    </row>
    <row r="11" spans="1:82" ht="12.75" hidden="1">
      <c r="A11" s="494"/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496"/>
      <c r="Q11" s="561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76"/>
      <c r="AE11" s="496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496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496"/>
      <c r="BJ11" s="562"/>
      <c r="BK11" s="562"/>
      <c r="BL11" s="562"/>
      <c r="BM11" s="562"/>
      <c r="BN11" s="562"/>
      <c r="BO11" s="562"/>
      <c r="BP11" s="562"/>
      <c r="BQ11" s="562"/>
      <c r="BR11" s="562"/>
      <c r="BS11" s="562"/>
      <c r="BT11" s="562"/>
      <c r="BU11" s="562"/>
      <c r="BV11" s="562"/>
      <c r="BW11" s="562"/>
      <c r="BX11" s="562"/>
      <c r="BY11" s="562"/>
      <c r="BZ11" s="562"/>
      <c r="CA11" s="562"/>
      <c r="CB11" s="496"/>
      <c r="CC11" s="496"/>
      <c r="CD11" s="25"/>
    </row>
    <row r="12" spans="1:82" ht="12.75" hidden="1">
      <c r="A12" s="500"/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496"/>
      <c r="Q12" s="561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76"/>
      <c r="AE12" s="496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496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496"/>
      <c r="BJ12" s="562"/>
      <c r="BK12" s="562"/>
      <c r="BL12" s="562"/>
      <c r="BM12" s="562"/>
      <c r="BN12" s="562"/>
      <c r="BO12" s="562"/>
      <c r="BP12" s="562"/>
      <c r="BQ12" s="562"/>
      <c r="BR12" s="562"/>
      <c r="BS12" s="562"/>
      <c r="BT12" s="562"/>
      <c r="BU12" s="562"/>
      <c r="BV12" s="562"/>
      <c r="BW12" s="562"/>
      <c r="BX12" s="562"/>
      <c r="BY12" s="562"/>
      <c r="BZ12" s="562"/>
      <c r="CA12" s="562"/>
      <c r="CB12" s="496"/>
      <c r="CC12" s="496"/>
      <c r="CD12" s="25"/>
    </row>
    <row r="13" spans="1:82" ht="12.75">
      <c r="A13" s="501" t="s">
        <v>166</v>
      </c>
      <c r="B13" s="562">
        <f>DataEntry!B12</f>
        <v>0</v>
      </c>
      <c r="C13" s="562"/>
      <c r="D13" s="562">
        <f>DataEntry!C12</f>
        <v>0</v>
      </c>
      <c r="E13" s="562"/>
      <c r="F13" s="562">
        <f>DataEntry!D12</f>
        <v>0</v>
      </c>
      <c r="G13" s="562"/>
      <c r="H13" s="562">
        <f>DataEntry!E12</f>
        <v>0</v>
      </c>
      <c r="I13" s="562"/>
      <c r="J13" s="562">
        <f>DataEntry!F12</f>
        <v>0</v>
      </c>
      <c r="K13" s="562"/>
      <c r="L13" s="562">
        <f>DataEntry!G12</f>
        <v>0</v>
      </c>
      <c r="M13" s="562"/>
      <c r="N13" s="562">
        <f>DataEntry!H12</f>
        <v>0</v>
      </c>
      <c r="O13" s="562"/>
      <c r="P13" s="496"/>
      <c r="Q13" s="561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76"/>
      <c r="AE13" s="496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496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496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2"/>
      <c r="CA13" s="562"/>
      <c r="CB13" s="496"/>
      <c r="CC13" s="496">
        <f>P13+AE13+AT13+BI13+CB13</f>
        <v>0</v>
      </c>
      <c r="CD13" s="25"/>
    </row>
    <row r="14" spans="1:82" s="7" customFormat="1" ht="12.75" hidden="1">
      <c r="A14" s="502" t="s">
        <v>13</v>
      </c>
      <c r="B14" s="572">
        <f>DataEntry!B13</f>
        <v>0</v>
      </c>
      <c r="C14" s="572"/>
      <c r="D14" s="572">
        <f>DataEntry!C13</f>
        <v>0</v>
      </c>
      <c r="E14" s="572"/>
      <c r="F14" s="572">
        <f>DataEntry!D13</f>
        <v>0</v>
      </c>
      <c r="G14" s="572"/>
      <c r="H14" s="572">
        <f>DataEntry!E13</f>
        <v>0</v>
      </c>
      <c r="I14" s="572"/>
      <c r="J14" s="572">
        <f>DataEntry!F13</f>
        <v>0</v>
      </c>
      <c r="K14" s="572"/>
      <c r="L14" s="572">
        <f>DataEntry!G13</f>
        <v>0</v>
      </c>
      <c r="M14" s="572"/>
      <c r="N14" s="572">
        <f>DataEntry!H13</f>
        <v>0</v>
      </c>
      <c r="O14" s="572"/>
      <c r="P14" s="493"/>
      <c r="Q14" s="571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3"/>
      <c r="AE14" s="493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493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2"/>
      <c r="BF14" s="572"/>
      <c r="BG14" s="572"/>
      <c r="BH14" s="572"/>
      <c r="BI14" s="493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493"/>
      <c r="CC14" s="493">
        <f>P14+AE14+AT14+BI14+CB14</f>
        <v>0</v>
      </c>
      <c r="CD14" s="24"/>
    </row>
    <row r="15" spans="1:82" ht="12.75" hidden="1">
      <c r="A15" s="500" t="s">
        <v>34</v>
      </c>
      <c r="B15" s="562">
        <f>DataEntry!B14</f>
        <v>0</v>
      </c>
      <c r="C15" s="562"/>
      <c r="D15" s="562">
        <f>DataEntry!C14</f>
        <v>0</v>
      </c>
      <c r="E15" s="562"/>
      <c r="F15" s="562">
        <f>DataEntry!D14</f>
        <v>0</v>
      </c>
      <c r="G15" s="562"/>
      <c r="H15" s="562">
        <f>DataEntry!E14</f>
        <v>0</v>
      </c>
      <c r="I15" s="562"/>
      <c r="J15" s="562">
        <f>DataEntry!F14</f>
        <v>0</v>
      </c>
      <c r="K15" s="562"/>
      <c r="L15" s="562">
        <f>DataEntry!G14</f>
        <v>0</v>
      </c>
      <c r="M15" s="562"/>
      <c r="N15" s="562">
        <f>DataEntry!H14</f>
        <v>0</v>
      </c>
      <c r="O15" s="562"/>
      <c r="P15" s="496"/>
      <c r="Q15" s="565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98"/>
      <c r="AE15" s="503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03"/>
      <c r="AU15" s="566"/>
      <c r="AV15" s="566"/>
      <c r="AW15" s="566"/>
      <c r="AX15" s="566"/>
      <c r="AY15" s="562"/>
      <c r="AZ15" s="562"/>
      <c r="BA15" s="562"/>
      <c r="BB15" s="562"/>
      <c r="BC15" s="562"/>
      <c r="BD15" s="562"/>
      <c r="BE15" s="562"/>
      <c r="BF15" s="562"/>
      <c r="BG15" s="562"/>
      <c r="BH15" s="562"/>
      <c r="BI15" s="496"/>
      <c r="BJ15" s="566"/>
      <c r="BK15" s="566"/>
      <c r="BL15" s="566"/>
      <c r="BM15" s="566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/>
      <c r="BZ15" s="562"/>
      <c r="CA15" s="562"/>
      <c r="CB15" s="503"/>
      <c r="CC15" s="503">
        <f>P15+AE15+AT15+BI15+CB15</f>
        <v>0</v>
      </c>
      <c r="CD15" s="25"/>
    </row>
    <row r="16" spans="1:82" ht="13.5" thickBot="1">
      <c r="A16" s="504" t="s">
        <v>38</v>
      </c>
      <c r="B16" s="559">
        <f>B6+B11+B13+B15+B9</f>
        <v>0</v>
      </c>
      <c r="C16" s="559"/>
      <c r="D16" s="559">
        <f>D6+D11+D13+D15+D9</f>
        <v>0</v>
      </c>
      <c r="E16" s="559"/>
      <c r="F16" s="559">
        <f>F6+F11+F13+F15+F9</f>
        <v>0</v>
      </c>
      <c r="G16" s="559"/>
      <c r="H16" s="559">
        <f>H6+H11+H13+H15+H9</f>
        <v>0</v>
      </c>
      <c r="I16" s="559"/>
      <c r="J16" s="559">
        <f>J6+J11+J13+J15+J9</f>
        <v>0</v>
      </c>
      <c r="K16" s="559"/>
      <c r="L16" s="559">
        <f>L6+L11+L13+L15+L9</f>
        <v>0</v>
      </c>
      <c r="M16" s="559"/>
      <c r="N16" s="559">
        <f>N6+N11+N13+N15+N9</f>
        <v>0</v>
      </c>
      <c r="O16" s="559"/>
      <c r="P16" s="505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05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06"/>
      <c r="AU16" s="559"/>
      <c r="AV16" s="559"/>
      <c r="AW16" s="559"/>
      <c r="AX16" s="559"/>
      <c r="AY16" s="559"/>
      <c r="AZ16" s="559"/>
      <c r="BA16" s="559"/>
      <c r="BB16" s="559"/>
      <c r="BC16" s="559"/>
      <c r="BD16" s="559"/>
      <c r="BE16" s="559"/>
      <c r="BF16" s="559"/>
      <c r="BG16" s="559"/>
      <c r="BH16" s="559"/>
      <c r="BI16" s="505"/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59"/>
      <c r="BV16" s="559"/>
      <c r="BW16" s="559"/>
      <c r="BX16" s="559"/>
      <c r="BY16" s="559"/>
      <c r="BZ16" s="559"/>
      <c r="CA16" s="559"/>
      <c r="CB16" s="505"/>
      <c r="CC16" s="505">
        <f>P16+AE16+AT16+BI16+CB16</f>
        <v>0</v>
      </c>
      <c r="CD16" s="25"/>
    </row>
    <row r="17" spans="1:82" ht="8.25" customHeight="1" thickTop="1">
      <c r="A17" s="472"/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473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473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473"/>
      <c r="AU17" s="577"/>
      <c r="AV17" s="577"/>
      <c r="AW17" s="577"/>
      <c r="AX17" s="577"/>
      <c r="AY17" s="577"/>
      <c r="AZ17" s="577"/>
      <c r="BA17" s="577"/>
      <c r="BB17" s="577"/>
      <c r="BC17" s="577"/>
      <c r="BD17" s="577"/>
      <c r="BE17" s="577"/>
      <c r="BF17" s="577"/>
      <c r="BG17" s="577"/>
      <c r="BH17" s="577"/>
      <c r="BI17" s="473"/>
      <c r="BJ17" s="577"/>
      <c r="BK17" s="577"/>
      <c r="BL17" s="577"/>
      <c r="BM17" s="577"/>
      <c r="BN17" s="577"/>
      <c r="BO17" s="577"/>
      <c r="BP17" s="577"/>
      <c r="BQ17" s="577"/>
      <c r="BR17" s="577"/>
      <c r="BS17" s="577"/>
      <c r="BT17" s="577"/>
      <c r="BU17" s="577"/>
      <c r="BV17" s="562"/>
      <c r="BW17" s="562"/>
      <c r="BX17" s="495"/>
      <c r="BY17" s="495"/>
      <c r="BZ17" s="495"/>
      <c r="CA17" s="495"/>
      <c r="CB17" s="508"/>
      <c r="CC17" s="473"/>
      <c r="CD17" s="25"/>
    </row>
    <row r="18" spans="1:82" s="7" customFormat="1" ht="12.75">
      <c r="A18" s="509" t="s">
        <v>140</v>
      </c>
      <c r="B18" s="579">
        <f>B53-B5</f>
        <v>0</v>
      </c>
      <c r="C18" s="579"/>
      <c r="D18" s="579">
        <f>D53-D5</f>
        <v>0</v>
      </c>
      <c r="E18" s="579"/>
      <c r="F18" s="579">
        <f>F53-F5</f>
        <v>0</v>
      </c>
      <c r="G18" s="579"/>
      <c r="H18" s="579">
        <f>H53-H5</f>
        <v>0</v>
      </c>
      <c r="I18" s="579"/>
      <c r="J18" s="579">
        <f>J53-J5</f>
        <v>0</v>
      </c>
      <c r="K18" s="579"/>
      <c r="L18" s="579">
        <f>L53-L5</f>
        <v>0</v>
      </c>
      <c r="M18" s="579"/>
      <c r="N18" s="579">
        <f>N53-N5</f>
        <v>0</v>
      </c>
      <c r="O18" s="579"/>
      <c r="P18" s="492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492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79"/>
      <c r="AQ18" s="579"/>
      <c r="AR18" s="579"/>
      <c r="AS18" s="579"/>
      <c r="AT18" s="492"/>
      <c r="AU18" s="579"/>
      <c r="AV18" s="579"/>
      <c r="AW18" s="579"/>
      <c r="AX18" s="579"/>
      <c r="AY18" s="579"/>
      <c r="AZ18" s="579"/>
      <c r="BA18" s="579"/>
      <c r="BB18" s="579"/>
      <c r="BC18" s="579"/>
      <c r="BD18" s="579"/>
      <c r="BE18" s="579"/>
      <c r="BF18" s="579"/>
      <c r="BG18" s="579"/>
      <c r="BH18" s="579"/>
      <c r="BI18" s="492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492"/>
      <c r="CC18" s="492">
        <f>P18+AE18+AT18+BI18+CB18</f>
        <v>0</v>
      </c>
      <c r="CD18" s="24"/>
    </row>
    <row r="19" spans="1:82" ht="12.75">
      <c r="A19" s="500" t="s">
        <v>138</v>
      </c>
      <c r="B19" s="562">
        <f>B54-B6</f>
        <v>0</v>
      </c>
      <c r="C19" s="562"/>
      <c r="D19" s="562">
        <f>D54-D6</f>
        <v>0</v>
      </c>
      <c r="E19" s="562"/>
      <c r="F19" s="562">
        <f>F54-F6</f>
        <v>0</v>
      </c>
      <c r="G19" s="562"/>
      <c r="H19" s="562">
        <f>H54-H6</f>
        <v>0</v>
      </c>
      <c r="I19" s="562"/>
      <c r="J19" s="562">
        <f>J54-J6</f>
        <v>0</v>
      </c>
      <c r="K19" s="562"/>
      <c r="L19" s="562">
        <f>L54-L6</f>
        <v>0</v>
      </c>
      <c r="M19" s="562"/>
      <c r="N19" s="562">
        <f>N54-N6</f>
        <v>0</v>
      </c>
      <c r="O19" s="562"/>
      <c r="P19" s="496"/>
      <c r="Q19" s="561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496"/>
      <c r="AF19" s="561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76"/>
      <c r="AT19" s="496"/>
      <c r="AU19" s="561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496"/>
      <c r="BJ19" s="561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562"/>
      <c r="CB19" s="496"/>
      <c r="CC19" s="496">
        <f>P19+AE19+AT19+BI19+CB19</f>
        <v>0</v>
      </c>
      <c r="CD19" s="25"/>
    </row>
    <row r="20" spans="1:82" ht="12.75">
      <c r="A20" s="500" t="s">
        <v>141</v>
      </c>
      <c r="B20" s="562">
        <f>IF(B18&gt;0.01,B19/B18,0)</f>
        <v>0</v>
      </c>
      <c r="C20" s="562"/>
      <c r="D20" s="562">
        <f>IF(D18&gt;0.01,D19/D18,0)</f>
        <v>0</v>
      </c>
      <c r="E20" s="562"/>
      <c r="F20" s="562">
        <f>IF(F18&gt;0.01,F19/F18,0)</f>
        <v>0</v>
      </c>
      <c r="G20" s="562"/>
      <c r="H20" s="562">
        <f>IF(H18&gt;0.01,H19/H18,0)</f>
        <v>0</v>
      </c>
      <c r="I20" s="562"/>
      <c r="J20" s="562">
        <f>IF(J18&gt;0.01,J19/J18,0)</f>
        <v>0</v>
      </c>
      <c r="K20" s="562"/>
      <c r="L20" s="562">
        <f>IF(L18&gt;0.01,L19/L18,0)</f>
        <v>0</v>
      </c>
      <c r="M20" s="562"/>
      <c r="N20" s="562">
        <f>IF(N18&gt;0.01,N19/N18,0)</f>
        <v>0</v>
      </c>
      <c r="O20" s="562"/>
      <c r="P20" s="496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496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496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496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2"/>
      <c r="BZ20" s="562"/>
      <c r="CA20" s="562"/>
      <c r="CB20" s="496"/>
      <c r="CC20" s="496" t="e">
        <f>CC19/CC18</f>
        <v>#DIV/0!</v>
      </c>
      <c r="CD20" s="25"/>
    </row>
    <row r="21" spans="1:82" s="7" customFormat="1" ht="12.75" hidden="1">
      <c r="A21" s="502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493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493"/>
      <c r="AF21" s="572"/>
      <c r="AG21" s="572"/>
      <c r="AH21" s="572"/>
      <c r="AI21" s="572"/>
      <c r="AJ21" s="572"/>
      <c r="AK21" s="572"/>
      <c r="AL21" s="572"/>
      <c r="AM21" s="572"/>
      <c r="AN21" s="572"/>
      <c r="AO21" s="572"/>
      <c r="AP21" s="572"/>
      <c r="AQ21" s="572"/>
      <c r="AR21" s="572"/>
      <c r="AS21" s="572"/>
      <c r="AT21" s="493"/>
      <c r="AU21" s="572"/>
      <c r="AV21" s="572"/>
      <c r="AW21" s="572"/>
      <c r="AX21" s="572"/>
      <c r="AY21" s="572"/>
      <c r="AZ21" s="572"/>
      <c r="BA21" s="572"/>
      <c r="BB21" s="572"/>
      <c r="BC21" s="572"/>
      <c r="BD21" s="572"/>
      <c r="BE21" s="572"/>
      <c r="BF21" s="572"/>
      <c r="BG21" s="572"/>
      <c r="BH21" s="572"/>
      <c r="BI21" s="493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  <c r="CA21" s="572"/>
      <c r="CB21" s="493"/>
      <c r="CC21" s="493"/>
      <c r="CD21" s="24"/>
    </row>
    <row r="22" spans="1:82" ht="12.75" hidden="1">
      <c r="A22" s="500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496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496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2"/>
      <c r="AQ22" s="562"/>
      <c r="AR22" s="562"/>
      <c r="AS22" s="562"/>
      <c r="AT22" s="496"/>
      <c r="AU22" s="562"/>
      <c r="AV22" s="562"/>
      <c r="AW22" s="562"/>
      <c r="AX22" s="562"/>
      <c r="AY22" s="562"/>
      <c r="AZ22" s="562"/>
      <c r="BA22" s="562"/>
      <c r="BB22" s="562"/>
      <c r="BC22" s="562"/>
      <c r="BD22" s="562"/>
      <c r="BE22" s="562"/>
      <c r="BF22" s="562"/>
      <c r="BG22" s="562"/>
      <c r="BH22" s="562"/>
      <c r="BI22" s="496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  <c r="BX22" s="562"/>
      <c r="BY22" s="562"/>
      <c r="BZ22" s="562"/>
      <c r="CA22" s="562"/>
      <c r="CB22" s="496"/>
      <c r="CC22" s="496"/>
      <c r="CD22" s="25"/>
    </row>
    <row r="23" spans="1:82" ht="12.75" hidden="1">
      <c r="A23" s="500"/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496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496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496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496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496"/>
      <c r="CC23" s="496"/>
      <c r="CD23" s="25"/>
    </row>
    <row r="24" spans="1:82" ht="12.75">
      <c r="A24" s="501" t="s">
        <v>283</v>
      </c>
      <c r="B24" s="562">
        <f>B57-B13</f>
        <v>0</v>
      </c>
      <c r="C24" s="562"/>
      <c r="D24" s="562">
        <f>D57-D13</f>
        <v>0</v>
      </c>
      <c r="E24" s="562"/>
      <c r="F24" s="562">
        <f>F57-F13</f>
        <v>0</v>
      </c>
      <c r="G24" s="562"/>
      <c r="H24" s="562">
        <f>H57-H13</f>
        <v>0</v>
      </c>
      <c r="I24" s="562"/>
      <c r="J24" s="562">
        <f>J57-J13</f>
        <v>0</v>
      </c>
      <c r="K24" s="562"/>
      <c r="L24" s="562">
        <f>L57-L13</f>
        <v>0</v>
      </c>
      <c r="M24" s="562"/>
      <c r="N24" s="562">
        <f>N57-N13</f>
        <v>0</v>
      </c>
      <c r="O24" s="562"/>
      <c r="P24" s="496"/>
      <c r="Q24" s="561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496"/>
      <c r="AF24" s="561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2"/>
      <c r="AR24" s="562"/>
      <c r="AS24" s="576"/>
      <c r="AT24" s="496"/>
      <c r="AU24" s="561"/>
      <c r="AV24" s="562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496"/>
      <c r="BJ24" s="561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2"/>
      <c r="BZ24" s="562"/>
      <c r="CA24" s="562"/>
      <c r="CB24" s="496"/>
      <c r="CC24" s="496">
        <f>P24+AE24+AT24+BI24+CB24</f>
        <v>0</v>
      </c>
      <c r="CD24" s="25"/>
    </row>
    <row r="25" spans="1:82" s="7" customFormat="1" ht="12.75">
      <c r="A25" s="502" t="s">
        <v>13</v>
      </c>
      <c r="B25" s="572">
        <f>B58-B14</f>
        <v>0</v>
      </c>
      <c r="C25" s="572"/>
      <c r="D25" s="572">
        <f>D58-D14</f>
        <v>0</v>
      </c>
      <c r="E25" s="572"/>
      <c r="F25" s="572">
        <f>F58-F14</f>
        <v>0</v>
      </c>
      <c r="G25" s="572"/>
      <c r="H25" s="572">
        <f>H58-H14</f>
        <v>0</v>
      </c>
      <c r="I25" s="572"/>
      <c r="J25" s="572">
        <f>J58-J14</f>
        <v>0</v>
      </c>
      <c r="K25" s="572"/>
      <c r="L25" s="572">
        <f>L58-L14</f>
        <v>0</v>
      </c>
      <c r="M25" s="572"/>
      <c r="N25" s="572">
        <f>N58-N14</f>
        <v>0</v>
      </c>
      <c r="O25" s="572"/>
      <c r="P25" s="493"/>
      <c r="Q25" s="571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493"/>
      <c r="AF25" s="571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3"/>
      <c r="AT25" s="493"/>
      <c r="AU25" s="571"/>
      <c r="AV25" s="572"/>
      <c r="AW25" s="572"/>
      <c r="AX25" s="572"/>
      <c r="AY25" s="572"/>
      <c r="AZ25" s="572"/>
      <c r="BA25" s="572"/>
      <c r="BB25" s="572"/>
      <c r="BC25" s="572"/>
      <c r="BD25" s="572"/>
      <c r="BE25" s="572"/>
      <c r="BF25" s="572"/>
      <c r="BG25" s="572"/>
      <c r="BH25" s="572"/>
      <c r="BI25" s="493"/>
      <c r="BJ25" s="571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  <c r="CA25" s="572"/>
      <c r="CB25" s="493"/>
      <c r="CC25" s="493">
        <f>P25+AE25+AT25+BI25+CB25</f>
        <v>0</v>
      </c>
      <c r="CD25" s="24"/>
    </row>
    <row r="26" spans="1:82" ht="12.75">
      <c r="A26" s="500" t="s">
        <v>34</v>
      </c>
      <c r="B26" s="562">
        <f>B59-B15</f>
        <v>0</v>
      </c>
      <c r="C26" s="562"/>
      <c r="D26" s="562">
        <f>D59-D15</f>
        <v>0</v>
      </c>
      <c r="E26" s="562"/>
      <c r="F26" s="562">
        <f>F59-F15</f>
        <v>0</v>
      </c>
      <c r="G26" s="562"/>
      <c r="H26" s="562">
        <f>H59-H15</f>
        <v>0</v>
      </c>
      <c r="I26" s="562"/>
      <c r="J26" s="562">
        <f>J59-J15</f>
        <v>0</v>
      </c>
      <c r="K26" s="562"/>
      <c r="L26" s="562">
        <f>L59-L15</f>
        <v>0</v>
      </c>
      <c r="M26" s="562"/>
      <c r="N26" s="562">
        <f>N59-N15</f>
        <v>0</v>
      </c>
      <c r="O26" s="562"/>
      <c r="P26" s="496"/>
      <c r="Q26" s="565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03"/>
      <c r="AF26" s="565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98"/>
      <c r="AT26" s="503"/>
      <c r="AU26" s="565"/>
      <c r="AV26" s="566"/>
      <c r="AW26" s="566"/>
      <c r="AX26" s="566"/>
      <c r="AY26" s="566"/>
      <c r="AZ26" s="566"/>
      <c r="BA26" s="566"/>
      <c r="BB26" s="566"/>
      <c r="BC26" s="566"/>
      <c r="BD26" s="566"/>
      <c r="BE26" s="566"/>
      <c r="BF26" s="566"/>
      <c r="BG26" s="566"/>
      <c r="BH26" s="566"/>
      <c r="BI26" s="503"/>
      <c r="BJ26" s="565"/>
      <c r="BK26" s="566"/>
      <c r="BL26" s="566"/>
      <c r="BM26" s="566"/>
      <c r="BN26" s="566"/>
      <c r="BO26" s="566"/>
      <c r="BP26" s="566"/>
      <c r="BQ26" s="566"/>
      <c r="BR26" s="566"/>
      <c r="BS26" s="566"/>
      <c r="BT26" s="566"/>
      <c r="BU26" s="566"/>
      <c r="BV26" s="566"/>
      <c r="BW26" s="566"/>
      <c r="BX26" s="566"/>
      <c r="BY26" s="566"/>
      <c r="BZ26" s="566"/>
      <c r="CA26" s="566"/>
      <c r="CB26" s="503"/>
      <c r="CC26" s="503">
        <f>P26+AE26+AT26+BI26+CB26</f>
        <v>0</v>
      </c>
      <c r="CD26" s="25"/>
    </row>
    <row r="27" spans="1:82" ht="13.5" thickBot="1">
      <c r="A27" s="504" t="s">
        <v>39</v>
      </c>
      <c r="B27" s="559">
        <f>B19+B22+B24+B26</f>
        <v>0</v>
      </c>
      <c r="C27" s="559"/>
      <c r="D27" s="559">
        <f>D19+D22+D24+D26</f>
        <v>0</v>
      </c>
      <c r="E27" s="559"/>
      <c r="F27" s="559">
        <f>F19+F22+F24+F26</f>
        <v>0</v>
      </c>
      <c r="G27" s="559"/>
      <c r="H27" s="559">
        <f>H19+H22+H24+H26</f>
        <v>0</v>
      </c>
      <c r="I27" s="559"/>
      <c r="J27" s="559">
        <f>J19+J22+J24+J26</f>
        <v>0</v>
      </c>
      <c r="K27" s="559"/>
      <c r="L27" s="559">
        <f>L19+L22+L24+L26</f>
        <v>0</v>
      </c>
      <c r="M27" s="559"/>
      <c r="N27" s="559">
        <f>N19+N22+N24+N26</f>
        <v>0</v>
      </c>
      <c r="O27" s="559"/>
      <c r="P27" s="505"/>
      <c r="Q27" s="558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05"/>
      <c r="AF27" s="558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59"/>
      <c r="AR27" s="559"/>
      <c r="AS27" s="559"/>
      <c r="AT27" s="505"/>
      <c r="AU27" s="574"/>
      <c r="AV27" s="575"/>
      <c r="AW27" s="575"/>
      <c r="AX27" s="575"/>
      <c r="AY27" s="575"/>
      <c r="AZ27" s="575"/>
      <c r="BA27" s="575"/>
      <c r="BB27" s="575"/>
      <c r="BC27" s="575"/>
      <c r="BD27" s="575"/>
      <c r="BE27" s="575"/>
      <c r="BF27" s="575"/>
      <c r="BG27" s="575"/>
      <c r="BH27" s="575"/>
      <c r="BI27" s="505"/>
      <c r="BJ27" s="574"/>
      <c r="BK27" s="575"/>
      <c r="BL27" s="575"/>
      <c r="BM27" s="575"/>
      <c r="BN27" s="575"/>
      <c r="BO27" s="575"/>
      <c r="BP27" s="575"/>
      <c r="BQ27" s="575"/>
      <c r="BR27" s="575"/>
      <c r="BS27" s="575"/>
      <c r="BT27" s="575"/>
      <c r="BU27" s="575"/>
      <c r="BV27" s="575"/>
      <c r="BW27" s="575"/>
      <c r="BX27" s="575"/>
      <c r="BY27" s="575"/>
      <c r="BZ27" s="575"/>
      <c r="CA27" s="575"/>
      <c r="CB27" s="505"/>
      <c r="CC27" s="505">
        <f>P27+AE27+AT27+BI27+CB27</f>
        <v>0</v>
      </c>
      <c r="CD27" s="25"/>
    </row>
    <row r="28" spans="1:82" ht="8.25" customHeight="1" thickTop="1">
      <c r="A28" s="510"/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511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511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511"/>
      <c r="AU28" s="495"/>
      <c r="AV28" s="495"/>
      <c r="AW28" s="495"/>
      <c r="AX28" s="495"/>
      <c r="AY28" s="495"/>
      <c r="AZ28" s="495"/>
      <c r="BA28" s="495"/>
      <c r="BB28" s="495"/>
      <c r="BC28" s="495"/>
      <c r="BD28" s="495"/>
      <c r="BE28" s="495"/>
      <c r="BF28" s="495"/>
      <c r="BG28" s="495"/>
      <c r="BH28" s="495"/>
      <c r="BI28" s="511"/>
      <c r="BJ28" s="495"/>
      <c r="BK28" s="495"/>
      <c r="BL28" s="495"/>
      <c r="BM28" s="495"/>
      <c r="BN28" s="495"/>
      <c r="BO28" s="495"/>
      <c r="BP28" s="495"/>
      <c r="BQ28" s="495"/>
      <c r="BR28" s="495"/>
      <c r="BS28" s="495"/>
      <c r="BT28" s="495"/>
      <c r="BU28" s="495"/>
      <c r="BV28" s="495"/>
      <c r="BW28" s="495"/>
      <c r="BX28" s="495"/>
      <c r="BY28" s="495"/>
      <c r="BZ28" s="495"/>
      <c r="CA28" s="495"/>
      <c r="CB28" s="511"/>
      <c r="CC28" s="511"/>
      <c r="CD28" s="25"/>
    </row>
    <row r="29" spans="1:82" ht="12.75">
      <c r="A29" s="512" t="s">
        <v>78</v>
      </c>
      <c r="B29" s="567">
        <f>DataEntry!B24</f>
        <v>0</v>
      </c>
      <c r="C29" s="568"/>
      <c r="D29" s="568">
        <f>DataEntry!C24</f>
        <v>0</v>
      </c>
      <c r="E29" s="568"/>
      <c r="F29" s="568">
        <f>DataEntry!D24</f>
        <v>0</v>
      </c>
      <c r="G29" s="568"/>
      <c r="H29" s="568">
        <f>DataEntry!E24</f>
        <v>0</v>
      </c>
      <c r="I29" s="568"/>
      <c r="J29" s="568">
        <f>DataEntry!F24</f>
        <v>0</v>
      </c>
      <c r="K29" s="568"/>
      <c r="L29" s="568">
        <f>DataEntry!G24</f>
        <v>0</v>
      </c>
      <c r="M29" s="568"/>
      <c r="N29" s="568">
        <f>DataEntry!H24</f>
        <v>0</v>
      </c>
      <c r="O29" s="568"/>
      <c r="P29" s="513"/>
      <c r="Q29" s="567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13"/>
      <c r="AF29" s="567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13"/>
      <c r="AU29" s="567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68"/>
      <c r="BH29" s="568"/>
      <c r="BI29" s="513"/>
      <c r="BJ29" s="567"/>
      <c r="BK29" s="568"/>
      <c r="BL29" s="568"/>
      <c r="BM29" s="568"/>
      <c r="BN29" s="568"/>
      <c r="BO29" s="568"/>
      <c r="BP29" s="568"/>
      <c r="BQ29" s="568"/>
      <c r="BR29" s="568"/>
      <c r="BS29" s="568"/>
      <c r="BT29" s="568"/>
      <c r="BU29" s="568"/>
      <c r="BV29" s="568"/>
      <c r="BW29" s="568"/>
      <c r="BX29" s="568"/>
      <c r="BY29" s="568"/>
      <c r="BZ29" s="568"/>
      <c r="CA29" s="568"/>
      <c r="CB29" s="513"/>
      <c r="CC29" s="513">
        <f>P29+AE29+AT29+BI29+CB29</f>
        <v>0</v>
      </c>
      <c r="CD29" s="25"/>
    </row>
    <row r="30" spans="1:82" ht="12.75">
      <c r="A30" s="514" t="s">
        <v>166</v>
      </c>
      <c r="B30" s="561">
        <f>DataEntry!B25</f>
        <v>0</v>
      </c>
      <c r="C30" s="562"/>
      <c r="D30" s="562">
        <f>DataEntry!C25</f>
        <v>0</v>
      </c>
      <c r="E30" s="562"/>
      <c r="F30" s="562">
        <f>DataEntry!D25</f>
        <v>0</v>
      </c>
      <c r="G30" s="562"/>
      <c r="H30" s="562">
        <f>DataEntry!E25</f>
        <v>0</v>
      </c>
      <c r="I30" s="562"/>
      <c r="J30" s="562">
        <f>DataEntry!F25</f>
        <v>0</v>
      </c>
      <c r="K30" s="562"/>
      <c r="L30" s="562">
        <f>DataEntry!G25</f>
        <v>0</v>
      </c>
      <c r="M30" s="562"/>
      <c r="N30" s="562">
        <f>DataEntry!H25</f>
        <v>0</v>
      </c>
      <c r="O30" s="562"/>
      <c r="P30" s="496"/>
      <c r="Q30" s="561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496"/>
      <c r="AF30" s="561"/>
      <c r="AG30" s="562"/>
      <c r="AH30" s="562"/>
      <c r="AI30" s="562"/>
      <c r="AJ30" s="562"/>
      <c r="AK30" s="562"/>
      <c r="AL30" s="562"/>
      <c r="AM30" s="562"/>
      <c r="AN30" s="562"/>
      <c r="AO30" s="562"/>
      <c r="AP30" s="562"/>
      <c r="AQ30" s="562"/>
      <c r="AR30" s="562"/>
      <c r="AS30" s="562"/>
      <c r="AT30" s="496"/>
      <c r="AU30" s="561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496"/>
      <c r="BJ30" s="561"/>
      <c r="BK30" s="562"/>
      <c r="BL30" s="562"/>
      <c r="BM30" s="562"/>
      <c r="BN30" s="562"/>
      <c r="BO30" s="562"/>
      <c r="BP30" s="562"/>
      <c r="BQ30" s="562"/>
      <c r="BR30" s="562"/>
      <c r="BS30" s="562"/>
      <c r="BT30" s="562"/>
      <c r="BU30" s="562"/>
      <c r="BV30" s="562"/>
      <c r="BW30" s="562"/>
      <c r="BX30" s="562"/>
      <c r="BY30" s="562"/>
      <c r="BZ30" s="562"/>
      <c r="CA30" s="562"/>
      <c r="CB30" s="496"/>
      <c r="CC30" s="496">
        <f>P30+AE30+AT30+BI30+CB30</f>
        <v>0</v>
      </c>
      <c r="CD30" s="25"/>
    </row>
    <row r="31" spans="1:82" ht="12.75">
      <c r="A31" s="514" t="s">
        <v>69</v>
      </c>
      <c r="B31" s="565">
        <f>DataEntry!B26</f>
        <v>0</v>
      </c>
      <c r="C31" s="566"/>
      <c r="D31" s="566">
        <f>DataEntry!C26</f>
        <v>0</v>
      </c>
      <c r="E31" s="566"/>
      <c r="F31" s="566">
        <f>DataEntry!D26</f>
        <v>0</v>
      </c>
      <c r="G31" s="566"/>
      <c r="H31" s="566">
        <f>DataEntry!E26</f>
        <v>0</v>
      </c>
      <c r="I31" s="566"/>
      <c r="J31" s="566">
        <f>DataEntry!F26</f>
        <v>0</v>
      </c>
      <c r="K31" s="566"/>
      <c r="L31" s="566">
        <f>DataEntry!G26</f>
        <v>0</v>
      </c>
      <c r="M31" s="566"/>
      <c r="N31" s="566">
        <f>DataEntry!H26</f>
        <v>0</v>
      </c>
      <c r="O31" s="566"/>
      <c r="P31" s="503"/>
      <c r="Q31" s="565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03"/>
      <c r="AF31" s="569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496"/>
      <c r="AU31" s="565"/>
      <c r="AV31" s="566"/>
      <c r="AW31" s="566"/>
      <c r="AX31" s="566"/>
      <c r="AY31" s="566"/>
      <c r="AZ31" s="566"/>
      <c r="BA31" s="566"/>
      <c r="BB31" s="566"/>
      <c r="BC31" s="566"/>
      <c r="BD31" s="566"/>
      <c r="BE31" s="566"/>
      <c r="BF31" s="566"/>
      <c r="BG31" s="566"/>
      <c r="BH31" s="566"/>
      <c r="BI31" s="496"/>
      <c r="BJ31" s="565"/>
      <c r="BK31" s="566"/>
      <c r="BL31" s="566"/>
      <c r="BM31" s="566"/>
      <c r="BN31" s="566"/>
      <c r="BO31" s="566"/>
      <c r="BP31" s="566"/>
      <c r="BQ31" s="566"/>
      <c r="BR31" s="566"/>
      <c r="BS31" s="566"/>
      <c r="BT31" s="566"/>
      <c r="BU31" s="566"/>
      <c r="BV31" s="566"/>
      <c r="BW31" s="566"/>
      <c r="BX31" s="566"/>
      <c r="BY31" s="566"/>
      <c r="BZ31" s="566"/>
      <c r="CA31" s="566"/>
      <c r="CB31" s="496"/>
      <c r="CC31" s="496">
        <f>P31+AE31+AT31+BI31+CB31</f>
        <v>0</v>
      </c>
      <c r="CD31" s="25"/>
    </row>
    <row r="32" spans="1:82" ht="13.5" thickBot="1">
      <c r="A32" s="515" t="s">
        <v>70</v>
      </c>
      <c r="B32" s="558">
        <f>SUM(B29:C31)</f>
        <v>0</v>
      </c>
      <c r="C32" s="559"/>
      <c r="D32" s="559">
        <f>SUM(D29:E31)</f>
        <v>0</v>
      </c>
      <c r="E32" s="559"/>
      <c r="F32" s="559">
        <f>SUM(F29:G31)</f>
        <v>0</v>
      </c>
      <c r="G32" s="559"/>
      <c r="H32" s="559">
        <f>SUM(H29:I31)</f>
        <v>0</v>
      </c>
      <c r="I32" s="559"/>
      <c r="J32" s="559">
        <f>SUM(J29:K31)</f>
        <v>0</v>
      </c>
      <c r="K32" s="559"/>
      <c r="L32" s="559">
        <f>SUM(L29:M31)</f>
        <v>0</v>
      </c>
      <c r="M32" s="559"/>
      <c r="N32" s="559">
        <f>SUM(N29:O31)</f>
        <v>0</v>
      </c>
      <c r="O32" s="559"/>
      <c r="P32" s="505"/>
      <c r="Q32" s="558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05"/>
      <c r="AF32" s="558"/>
      <c r="AG32" s="559"/>
      <c r="AH32" s="559"/>
      <c r="AI32" s="559"/>
      <c r="AJ32" s="559"/>
      <c r="AK32" s="559"/>
      <c r="AL32" s="559"/>
      <c r="AM32" s="559"/>
      <c r="AN32" s="559"/>
      <c r="AO32" s="559"/>
      <c r="AP32" s="559"/>
      <c r="AQ32" s="559"/>
      <c r="AR32" s="559"/>
      <c r="AS32" s="559"/>
      <c r="AT32" s="505"/>
      <c r="AU32" s="558"/>
      <c r="AV32" s="559"/>
      <c r="AW32" s="559"/>
      <c r="AX32" s="559"/>
      <c r="AY32" s="559"/>
      <c r="AZ32" s="559"/>
      <c r="BA32" s="559"/>
      <c r="BB32" s="559"/>
      <c r="BC32" s="559"/>
      <c r="BD32" s="559"/>
      <c r="BE32" s="559"/>
      <c r="BF32" s="559"/>
      <c r="BG32" s="559"/>
      <c r="BH32" s="559"/>
      <c r="BI32" s="505"/>
      <c r="BJ32" s="558"/>
      <c r="BK32" s="559"/>
      <c r="BL32" s="559"/>
      <c r="BM32" s="559"/>
      <c r="BN32" s="559"/>
      <c r="BO32" s="559"/>
      <c r="BP32" s="559"/>
      <c r="BQ32" s="559"/>
      <c r="BR32" s="559"/>
      <c r="BS32" s="559"/>
      <c r="BT32" s="559"/>
      <c r="BU32" s="559"/>
      <c r="BV32" s="559"/>
      <c r="BW32" s="559"/>
      <c r="BX32" s="559"/>
      <c r="BY32" s="559"/>
      <c r="BZ32" s="559"/>
      <c r="CA32" s="559"/>
      <c r="CB32" s="505"/>
      <c r="CC32" s="505">
        <f>SUM(CC29:CC31)</f>
        <v>0</v>
      </c>
      <c r="CD32" s="25"/>
    </row>
    <row r="33" spans="1:82" ht="7.5" customHeight="1" thickTop="1">
      <c r="A33" s="472"/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473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473"/>
      <c r="AF33" s="577"/>
      <c r="AG33" s="577"/>
      <c r="AH33" s="577"/>
      <c r="AI33" s="577"/>
      <c r="AJ33" s="577"/>
      <c r="AK33" s="577"/>
      <c r="AL33" s="577"/>
      <c r="AM33" s="577"/>
      <c r="AN33" s="577"/>
      <c r="AO33" s="577"/>
      <c r="AP33" s="577"/>
      <c r="AQ33" s="577"/>
      <c r="AR33" s="577"/>
      <c r="AS33" s="577"/>
      <c r="AT33" s="473"/>
      <c r="AU33" s="577"/>
      <c r="AV33" s="577"/>
      <c r="AW33" s="577"/>
      <c r="AX33" s="577"/>
      <c r="AY33" s="577"/>
      <c r="AZ33" s="577"/>
      <c r="BA33" s="577"/>
      <c r="BB33" s="577"/>
      <c r="BC33" s="577"/>
      <c r="BD33" s="577"/>
      <c r="BE33" s="577"/>
      <c r="BF33" s="577"/>
      <c r="BG33" s="577"/>
      <c r="BH33" s="577"/>
      <c r="BI33" s="473"/>
      <c r="BJ33" s="577"/>
      <c r="BK33" s="577"/>
      <c r="BL33" s="577"/>
      <c r="BM33" s="577"/>
      <c r="BN33" s="577"/>
      <c r="BO33" s="577"/>
      <c r="BP33" s="577"/>
      <c r="BQ33" s="577"/>
      <c r="BR33" s="577"/>
      <c r="BS33" s="577"/>
      <c r="BT33" s="577"/>
      <c r="BU33" s="577"/>
      <c r="BV33" s="562"/>
      <c r="BW33" s="562"/>
      <c r="BX33" s="495"/>
      <c r="BY33" s="495"/>
      <c r="BZ33" s="495"/>
      <c r="CA33" s="495"/>
      <c r="CB33" s="473"/>
      <c r="CC33" s="473"/>
      <c r="CD33" s="25"/>
    </row>
    <row r="34" spans="1:82" ht="14.25" customHeight="1" thickBot="1">
      <c r="A34" s="504" t="s">
        <v>71</v>
      </c>
      <c r="B34" s="558">
        <f>B54+B56+B57+B59+B9+B32</f>
        <v>0</v>
      </c>
      <c r="C34" s="559"/>
      <c r="D34" s="559">
        <f>D54+D56+D57+D59+D9+D32</f>
        <v>0</v>
      </c>
      <c r="E34" s="559"/>
      <c r="F34" s="559">
        <f>F54+F56+F57+F59+F9+F32</f>
        <v>0</v>
      </c>
      <c r="G34" s="559"/>
      <c r="H34" s="559">
        <f>H54+H56+H57+H59+H9+H32</f>
        <v>0</v>
      </c>
      <c r="I34" s="559"/>
      <c r="J34" s="559">
        <f>J54+J56+J57+J59+J9+J32</f>
        <v>0</v>
      </c>
      <c r="K34" s="559"/>
      <c r="L34" s="559">
        <f>L54+L56+L57+L59+L9+L32</f>
        <v>0</v>
      </c>
      <c r="M34" s="559"/>
      <c r="N34" s="559">
        <f>N54+N56+N57+N59+N9+N32</f>
        <v>0</v>
      </c>
      <c r="O34" s="578"/>
      <c r="P34" s="505"/>
      <c r="Q34" s="558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78"/>
      <c r="AE34" s="505"/>
      <c r="AF34" s="558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78"/>
      <c r="AT34" s="505"/>
      <c r="AU34" s="558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59"/>
      <c r="BG34" s="559"/>
      <c r="BH34" s="578"/>
      <c r="BI34" s="505"/>
      <c r="BJ34" s="558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59"/>
      <c r="BV34" s="559"/>
      <c r="BW34" s="559"/>
      <c r="BX34" s="559"/>
      <c r="BY34" s="559"/>
      <c r="BZ34" s="559"/>
      <c r="CA34" s="559"/>
      <c r="CB34" s="505"/>
      <c r="CC34" s="505">
        <f>P34+AE34+AT34+BI34+CB34</f>
        <v>0</v>
      </c>
      <c r="CD34" s="27"/>
    </row>
    <row r="35" spans="1:82" ht="7.5" customHeight="1" thickTop="1">
      <c r="A35" s="516"/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6"/>
      <c r="Q35" s="517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9"/>
      <c r="AE35" s="496"/>
      <c r="AF35" s="517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9"/>
      <c r="AT35" s="496"/>
      <c r="AU35" s="517"/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18"/>
      <c r="BG35" s="518"/>
      <c r="BH35" s="519"/>
      <c r="BI35" s="496"/>
      <c r="BJ35" s="517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495"/>
      <c r="BY35" s="495"/>
      <c r="BZ35" s="495"/>
      <c r="CA35" s="497"/>
      <c r="CB35" s="496"/>
      <c r="CC35" s="496"/>
      <c r="CD35" s="27"/>
    </row>
    <row r="36" spans="1:82" ht="14.25" customHeight="1" thickBot="1">
      <c r="A36" s="504" t="s">
        <v>72</v>
      </c>
      <c r="B36" s="559">
        <f>DataEntry!B27</f>
        <v>0</v>
      </c>
      <c r="C36" s="559"/>
      <c r="D36" s="559">
        <f>DataEntry!C27</f>
        <v>0</v>
      </c>
      <c r="E36" s="559"/>
      <c r="F36" s="559">
        <f>DataEntry!D27</f>
        <v>0</v>
      </c>
      <c r="G36" s="559"/>
      <c r="H36" s="559">
        <f>DataEntry!E27</f>
        <v>0</v>
      </c>
      <c r="I36" s="559"/>
      <c r="J36" s="559">
        <f>DataEntry!F27</f>
        <v>0</v>
      </c>
      <c r="K36" s="559"/>
      <c r="L36" s="559">
        <f>DataEntry!G27</f>
        <v>0</v>
      </c>
      <c r="M36" s="559"/>
      <c r="N36" s="559">
        <f>DataEntry!H27</f>
        <v>0</v>
      </c>
      <c r="O36" s="559"/>
      <c r="P36" s="505"/>
      <c r="Q36" s="558"/>
      <c r="R36" s="559"/>
      <c r="S36" s="559"/>
      <c r="T36" s="559"/>
      <c r="U36" s="559"/>
      <c r="V36" s="559"/>
      <c r="W36" s="559"/>
      <c r="X36" s="559"/>
      <c r="Y36" s="559"/>
      <c r="Z36" s="559"/>
      <c r="AA36" s="559"/>
      <c r="AB36" s="559"/>
      <c r="AC36" s="559"/>
      <c r="AD36" s="578"/>
      <c r="AE36" s="505"/>
      <c r="AF36" s="558"/>
      <c r="AG36" s="559"/>
      <c r="AH36" s="559"/>
      <c r="AI36" s="559"/>
      <c r="AJ36" s="559"/>
      <c r="AK36" s="559"/>
      <c r="AL36" s="559"/>
      <c r="AM36" s="559"/>
      <c r="AN36" s="559"/>
      <c r="AO36" s="559"/>
      <c r="AP36" s="559"/>
      <c r="AQ36" s="559"/>
      <c r="AR36" s="559"/>
      <c r="AS36" s="578"/>
      <c r="AT36" s="505"/>
      <c r="AU36" s="558"/>
      <c r="AV36" s="559"/>
      <c r="AW36" s="559"/>
      <c r="AX36" s="559"/>
      <c r="AY36" s="559"/>
      <c r="AZ36" s="559"/>
      <c r="BA36" s="559"/>
      <c r="BB36" s="559"/>
      <c r="BC36" s="559"/>
      <c r="BD36" s="559"/>
      <c r="BE36" s="559"/>
      <c r="BF36" s="559"/>
      <c r="BG36" s="559"/>
      <c r="BH36" s="578"/>
      <c r="BI36" s="505"/>
      <c r="BJ36" s="558"/>
      <c r="BK36" s="559"/>
      <c r="BL36" s="559"/>
      <c r="BM36" s="559"/>
      <c r="BN36" s="559"/>
      <c r="BO36" s="559"/>
      <c r="BP36" s="559"/>
      <c r="BQ36" s="559"/>
      <c r="BR36" s="559"/>
      <c r="BS36" s="559"/>
      <c r="BT36" s="559"/>
      <c r="BU36" s="559"/>
      <c r="BV36" s="559"/>
      <c r="BW36" s="559"/>
      <c r="BX36" s="559"/>
      <c r="BY36" s="559"/>
      <c r="BZ36" s="559"/>
      <c r="CA36" s="559"/>
      <c r="CB36" s="505"/>
      <c r="CC36" s="505">
        <f>P36+AE36+AT36+BI36+CB36</f>
        <v>0</v>
      </c>
      <c r="CD36" s="25"/>
    </row>
    <row r="37" spans="1:82" ht="8.25" customHeight="1" thickTop="1">
      <c r="A37" s="520"/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  <c r="AU37" s="521"/>
      <c r="AV37" s="521"/>
      <c r="AW37" s="521"/>
      <c r="AX37" s="521"/>
      <c r="AY37" s="521"/>
      <c r="AZ37" s="521"/>
      <c r="BA37" s="521"/>
      <c r="BB37" s="521"/>
      <c r="BC37" s="521"/>
      <c r="BD37" s="521"/>
      <c r="BE37" s="521"/>
      <c r="BF37" s="521"/>
      <c r="BG37" s="521"/>
      <c r="BH37" s="521"/>
      <c r="BI37" s="521"/>
      <c r="BJ37" s="521"/>
      <c r="BK37" s="521"/>
      <c r="BL37" s="521"/>
      <c r="BM37" s="521"/>
      <c r="BN37" s="521"/>
      <c r="BO37" s="521"/>
      <c r="BP37" s="521"/>
      <c r="BQ37" s="521"/>
      <c r="BR37" s="521"/>
      <c r="BS37" s="521"/>
      <c r="BT37" s="521"/>
      <c r="BU37" s="521"/>
      <c r="BV37" s="522"/>
      <c r="BW37" s="522"/>
      <c r="BX37" s="522"/>
      <c r="BY37" s="522"/>
      <c r="BZ37" s="522"/>
      <c r="CA37" s="522"/>
      <c r="CB37" s="521"/>
      <c r="CC37" s="521"/>
      <c r="CD37" s="43"/>
    </row>
    <row r="38" spans="1:82" ht="12" customHeight="1">
      <c r="A38" s="523" t="str">
        <f>DataEntry!A31</f>
        <v>Misc Items</v>
      </c>
      <c r="B38" s="564">
        <f>DataEntry!B31</f>
        <v>0</v>
      </c>
      <c r="C38" s="560"/>
      <c r="D38" s="560">
        <f>DataEntry!C31</f>
        <v>0</v>
      </c>
      <c r="E38" s="560"/>
      <c r="F38" s="560">
        <f>DataEntry!D31</f>
        <v>0</v>
      </c>
      <c r="G38" s="560"/>
      <c r="H38" s="560">
        <f>DataEntry!E31</f>
        <v>0</v>
      </c>
      <c r="I38" s="560"/>
      <c r="J38" s="560">
        <f>DataEntry!F31</f>
        <v>0</v>
      </c>
      <c r="K38" s="560"/>
      <c r="L38" s="560">
        <f>DataEntry!G31</f>
        <v>0</v>
      </c>
      <c r="M38" s="560"/>
      <c r="N38" s="560">
        <f>DataEntry!H31</f>
        <v>0</v>
      </c>
      <c r="O38" s="560"/>
      <c r="P38" s="525"/>
      <c r="Q38" s="564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25"/>
      <c r="AF38" s="564"/>
      <c r="AG38" s="560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525"/>
      <c r="AU38" s="564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25"/>
      <c r="BJ38" s="564"/>
      <c r="BK38" s="560"/>
      <c r="BL38" s="560"/>
      <c r="BM38" s="560"/>
      <c r="BN38" s="560"/>
      <c r="BO38" s="560"/>
      <c r="BP38" s="560"/>
      <c r="BQ38" s="560"/>
      <c r="BR38" s="560"/>
      <c r="BS38" s="560"/>
      <c r="BT38" s="560"/>
      <c r="BU38" s="560"/>
      <c r="BV38" s="560"/>
      <c r="BW38" s="560"/>
      <c r="BX38" s="524"/>
      <c r="BY38" s="524"/>
      <c r="BZ38" s="524"/>
      <c r="CA38" s="524"/>
      <c r="CB38" s="525"/>
      <c r="CC38" s="525">
        <f aca="true" t="shared" si="0" ref="CC38:CC43">P38+AE38+AT38+BI38+CB38</f>
        <v>0</v>
      </c>
      <c r="CD38" s="43"/>
    </row>
    <row r="39" spans="1:82" ht="12" customHeight="1">
      <c r="A39" s="514" t="s">
        <v>73</v>
      </c>
      <c r="B39" s="555">
        <f>DataEntry!B32</f>
        <v>0</v>
      </c>
      <c r="C39" s="552"/>
      <c r="D39" s="552">
        <f>DataEntry!C32</f>
        <v>0</v>
      </c>
      <c r="E39" s="552"/>
      <c r="F39" s="552">
        <f>DataEntry!D32</f>
        <v>0</v>
      </c>
      <c r="G39" s="552"/>
      <c r="H39" s="552">
        <f>DataEntry!E32</f>
        <v>0</v>
      </c>
      <c r="I39" s="552"/>
      <c r="J39" s="552">
        <f>DataEntry!F32</f>
        <v>0</v>
      </c>
      <c r="K39" s="552"/>
      <c r="L39" s="552">
        <f>DataEntry!G32</f>
        <v>0</v>
      </c>
      <c r="M39" s="552"/>
      <c r="N39" s="552">
        <f>DataEntry!H32</f>
        <v>0</v>
      </c>
      <c r="O39" s="556"/>
      <c r="P39" s="528"/>
      <c r="Q39" s="555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6"/>
      <c r="AE39" s="528"/>
      <c r="AF39" s="555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6"/>
      <c r="AT39" s="528"/>
      <c r="AU39" s="555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6"/>
      <c r="BI39" s="528"/>
      <c r="BJ39" s="555"/>
      <c r="BK39" s="552"/>
      <c r="BL39" s="552"/>
      <c r="BM39" s="552"/>
      <c r="BN39" s="552"/>
      <c r="BO39" s="552"/>
      <c r="BP39" s="552"/>
      <c r="BQ39" s="552"/>
      <c r="BR39" s="552"/>
      <c r="BS39" s="552"/>
      <c r="BT39" s="552"/>
      <c r="BU39" s="552"/>
      <c r="BV39" s="552"/>
      <c r="BW39" s="552"/>
      <c r="BX39" s="526"/>
      <c r="BY39" s="526"/>
      <c r="BZ39" s="526"/>
      <c r="CA39" s="527"/>
      <c r="CB39" s="528"/>
      <c r="CC39" s="528">
        <f t="shared" si="0"/>
        <v>0</v>
      </c>
      <c r="CD39" s="43"/>
    </row>
    <row r="40" spans="1:82" ht="12" customHeight="1" hidden="1">
      <c r="A40" s="529" t="s">
        <v>74</v>
      </c>
      <c r="B40" s="555">
        <f>DataEntry!B33</f>
        <v>0</v>
      </c>
      <c r="C40" s="552"/>
      <c r="D40" s="552">
        <f>DataEntry!C33</f>
        <v>0</v>
      </c>
      <c r="E40" s="552"/>
      <c r="F40" s="552">
        <f>DataEntry!D33</f>
        <v>0</v>
      </c>
      <c r="G40" s="552"/>
      <c r="H40" s="552">
        <f>DataEntry!E33</f>
        <v>0</v>
      </c>
      <c r="I40" s="552"/>
      <c r="J40" s="552">
        <f>DataEntry!F33</f>
        <v>0</v>
      </c>
      <c r="K40" s="552"/>
      <c r="L40" s="552">
        <f>DataEntry!G33</f>
        <v>0</v>
      </c>
      <c r="M40" s="552"/>
      <c r="N40" s="552">
        <f>DataEntry!H33</f>
        <v>0</v>
      </c>
      <c r="O40" s="556"/>
      <c r="P40" s="528"/>
      <c r="Q40" s="555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6"/>
      <c r="AE40" s="528"/>
      <c r="AF40" s="555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6"/>
      <c r="AT40" s="528"/>
      <c r="AU40" s="555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6"/>
      <c r="BI40" s="528"/>
      <c r="BJ40" s="555"/>
      <c r="BK40" s="552"/>
      <c r="BL40" s="552"/>
      <c r="BM40" s="552"/>
      <c r="BN40" s="552"/>
      <c r="BO40" s="552"/>
      <c r="BP40" s="552"/>
      <c r="BQ40" s="552"/>
      <c r="BR40" s="552"/>
      <c r="BS40" s="552"/>
      <c r="BT40" s="552"/>
      <c r="BU40" s="552"/>
      <c r="BV40" s="552"/>
      <c r="BW40" s="552"/>
      <c r="BX40" s="526"/>
      <c r="BY40" s="526"/>
      <c r="BZ40" s="526"/>
      <c r="CA40" s="527"/>
      <c r="CB40" s="528"/>
      <c r="CC40" s="528">
        <f t="shared" si="0"/>
        <v>0</v>
      </c>
      <c r="CD40" s="43"/>
    </row>
    <row r="41" spans="1:82" ht="12" customHeight="1" hidden="1">
      <c r="A41" s="529" t="s">
        <v>75</v>
      </c>
      <c r="B41" s="555">
        <f>DataEntry!B34</f>
        <v>0</v>
      </c>
      <c r="C41" s="552"/>
      <c r="D41" s="552">
        <f>DataEntry!C34</f>
        <v>0</v>
      </c>
      <c r="E41" s="552"/>
      <c r="F41" s="552">
        <f>DataEntry!D34</f>
        <v>0</v>
      </c>
      <c r="G41" s="552"/>
      <c r="H41" s="552">
        <f>DataEntry!E34</f>
        <v>0</v>
      </c>
      <c r="I41" s="552"/>
      <c r="J41" s="552">
        <f>DataEntry!F34</f>
        <v>0</v>
      </c>
      <c r="K41" s="552"/>
      <c r="L41" s="552">
        <f>DataEntry!G34</f>
        <v>0</v>
      </c>
      <c r="M41" s="552"/>
      <c r="N41" s="552">
        <f>DataEntry!H34</f>
        <v>0</v>
      </c>
      <c r="O41" s="552"/>
      <c r="P41" s="528"/>
      <c r="Q41" s="555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28"/>
      <c r="AF41" s="555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28"/>
      <c r="AU41" s="555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28"/>
      <c r="BJ41" s="555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26"/>
      <c r="BY41" s="526"/>
      <c r="BZ41" s="526"/>
      <c r="CA41" s="526"/>
      <c r="CB41" s="528"/>
      <c r="CC41" s="528">
        <f t="shared" si="0"/>
        <v>0</v>
      </c>
      <c r="CD41" s="43"/>
    </row>
    <row r="42" spans="1:82" ht="12" customHeight="1" hidden="1">
      <c r="A42" s="530" t="s">
        <v>76</v>
      </c>
      <c r="B42" s="563">
        <f>DataEntry!B35</f>
        <v>0</v>
      </c>
      <c r="C42" s="553"/>
      <c r="D42" s="553">
        <f>DataEntry!C35</f>
        <v>0</v>
      </c>
      <c r="E42" s="553"/>
      <c r="F42" s="553">
        <f>DataEntry!D35</f>
        <v>0</v>
      </c>
      <c r="G42" s="553"/>
      <c r="H42" s="553">
        <f>DataEntry!E35</f>
        <v>0</v>
      </c>
      <c r="I42" s="553"/>
      <c r="J42" s="553">
        <f>DataEntry!F35</f>
        <v>0</v>
      </c>
      <c r="K42" s="553"/>
      <c r="L42" s="553">
        <f>DataEntry!G35</f>
        <v>0</v>
      </c>
      <c r="M42" s="553"/>
      <c r="N42" s="553">
        <f>DataEntry!H35</f>
        <v>0</v>
      </c>
      <c r="O42" s="553"/>
      <c r="P42" s="528"/>
      <c r="Q42" s="56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28"/>
      <c r="AF42" s="56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28"/>
      <c r="AU42" s="563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3"/>
      <c r="BI42" s="528"/>
      <c r="BJ42" s="56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31"/>
      <c r="BY42" s="531"/>
      <c r="BZ42" s="531"/>
      <c r="CA42" s="531"/>
      <c r="CB42" s="532"/>
      <c r="CC42" s="532">
        <f t="shared" si="0"/>
        <v>0</v>
      </c>
      <c r="CD42" s="43"/>
    </row>
    <row r="43" spans="1:82" ht="15" customHeight="1" thickBot="1">
      <c r="A43" s="504" t="s">
        <v>77</v>
      </c>
      <c r="B43" s="557">
        <f>SUM(B38:C42)</f>
        <v>0</v>
      </c>
      <c r="C43" s="554"/>
      <c r="D43" s="554">
        <f>SUM(D38:E42)</f>
        <v>0</v>
      </c>
      <c r="E43" s="554"/>
      <c r="F43" s="554">
        <f>SUM(F38:G42)</f>
        <v>0</v>
      </c>
      <c r="G43" s="554"/>
      <c r="H43" s="554">
        <f>SUM(H38:I42)</f>
        <v>0</v>
      </c>
      <c r="I43" s="554"/>
      <c r="J43" s="554">
        <f>SUM(J38:K42)</f>
        <v>0</v>
      </c>
      <c r="K43" s="554"/>
      <c r="L43" s="554">
        <f>SUM(L38:M42)</f>
        <v>0</v>
      </c>
      <c r="M43" s="554"/>
      <c r="N43" s="554">
        <f>SUM(N38:O42)</f>
        <v>0</v>
      </c>
      <c r="O43" s="554"/>
      <c r="P43" s="534"/>
      <c r="Q43" s="557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34"/>
      <c r="AF43" s="557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34"/>
      <c r="AU43" s="557"/>
      <c r="AV43" s="554"/>
      <c r="AW43" s="554"/>
      <c r="AX43" s="554"/>
      <c r="AY43" s="554"/>
      <c r="AZ43" s="554"/>
      <c r="BA43" s="554"/>
      <c r="BB43" s="554"/>
      <c r="BC43" s="554"/>
      <c r="BD43" s="554"/>
      <c r="BE43" s="554"/>
      <c r="BF43" s="554"/>
      <c r="BG43" s="554"/>
      <c r="BH43" s="554"/>
      <c r="BI43" s="534"/>
      <c r="BJ43" s="557"/>
      <c r="BK43" s="554"/>
      <c r="BL43" s="554"/>
      <c r="BM43" s="554"/>
      <c r="BN43" s="554"/>
      <c r="BO43" s="554"/>
      <c r="BP43" s="554"/>
      <c r="BQ43" s="554"/>
      <c r="BR43" s="554"/>
      <c r="BS43" s="554"/>
      <c r="BT43" s="554"/>
      <c r="BU43" s="554"/>
      <c r="BV43" s="554"/>
      <c r="BW43" s="554"/>
      <c r="BX43" s="533"/>
      <c r="BY43" s="533"/>
      <c r="BZ43" s="533"/>
      <c r="CA43" s="533"/>
      <c r="CB43" s="534"/>
      <c r="CC43" s="534">
        <f t="shared" si="0"/>
        <v>0</v>
      </c>
      <c r="CD43" s="43"/>
    </row>
    <row r="44" spans="1:82" ht="6" customHeight="1" thickBot="1" thickTop="1">
      <c r="A44" s="520"/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1"/>
      <c r="AR44" s="521"/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1"/>
      <c r="BD44" s="521"/>
      <c r="BE44" s="521"/>
      <c r="BF44" s="521"/>
      <c r="BG44" s="521"/>
      <c r="BH44" s="521"/>
      <c r="BI44" s="535"/>
      <c r="BJ44" s="521"/>
      <c r="BK44" s="521"/>
      <c r="BL44" s="521"/>
      <c r="BM44" s="521"/>
      <c r="BN44" s="521"/>
      <c r="BO44" s="521"/>
      <c r="BP44" s="521"/>
      <c r="BQ44" s="521"/>
      <c r="BR44" s="521"/>
      <c r="BS44" s="521"/>
      <c r="BT44" s="521"/>
      <c r="BU44" s="521"/>
      <c r="BV44" s="522"/>
      <c r="BW44" s="522"/>
      <c r="BX44" s="522"/>
      <c r="BY44" s="522"/>
      <c r="BZ44" s="522"/>
      <c r="CA44" s="522"/>
      <c r="CB44" s="521"/>
      <c r="CC44" s="521"/>
      <c r="CD44" s="43"/>
    </row>
    <row r="45" spans="1:82" ht="14.25" thickBot="1" thickTop="1">
      <c r="A45" s="504" t="s">
        <v>37</v>
      </c>
      <c r="B45" s="559">
        <f>B34+B36+B43</f>
        <v>0</v>
      </c>
      <c r="C45" s="559"/>
      <c r="D45" s="559">
        <f>D34+D36+D43</f>
        <v>0</v>
      </c>
      <c r="E45" s="559"/>
      <c r="F45" s="559">
        <f>F34+F36+F43</f>
        <v>0</v>
      </c>
      <c r="G45" s="559"/>
      <c r="H45" s="559">
        <f>H34+H36+H43</f>
        <v>0</v>
      </c>
      <c r="I45" s="559"/>
      <c r="J45" s="559">
        <f>J34+J36+J43</f>
        <v>0</v>
      </c>
      <c r="K45" s="559"/>
      <c r="L45" s="559">
        <f>L34+L36+L43</f>
        <v>0</v>
      </c>
      <c r="M45" s="559"/>
      <c r="N45" s="559">
        <f>N34+N36+N43</f>
        <v>0</v>
      </c>
      <c r="O45" s="559"/>
      <c r="P45" s="505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36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59"/>
      <c r="AR45" s="559"/>
      <c r="AS45" s="559"/>
      <c r="AT45" s="536"/>
      <c r="AU45" s="559"/>
      <c r="AV45" s="559"/>
      <c r="AW45" s="559"/>
      <c r="AX45" s="559"/>
      <c r="AY45" s="559"/>
      <c r="AZ45" s="559"/>
      <c r="BA45" s="559"/>
      <c r="BB45" s="559"/>
      <c r="BC45" s="559"/>
      <c r="BD45" s="559"/>
      <c r="BE45" s="559"/>
      <c r="BF45" s="559"/>
      <c r="BG45" s="559"/>
      <c r="BH45" s="559"/>
      <c r="BI45" s="536"/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59"/>
      <c r="BV45" s="559"/>
      <c r="BW45" s="559"/>
      <c r="BX45" s="559"/>
      <c r="BY45" s="559"/>
      <c r="BZ45" s="559"/>
      <c r="CA45" s="559"/>
      <c r="CB45" s="536"/>
      <c r="CC45" s="537">
        <f>P45+AE45+AT45+BI45+CB45</f>
        <v>0</v>
      </c>
      <c r="CD45" s="25"/>
    </row>
    <row r="46" spans="1:82" ht="6.75" customHeight="1" thickTop="1">
      <c r="A46" s="510"/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511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473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473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473"/>
      <c r="BJ46" s="507"/>
      <c r="BK46" s="507"/>
      <c r="BL46" s="507"/>
      <c r="BM46" s="507"/>
      <c r="BN46" s="507"/>
      <c r="BO46" s="507"/>
      <c r="BP46" s="507"/>
      <c r="BQ46" s="507"/>
      <c r="BR46" s="507"/>
      <c r="BS46" s="507"/>
      <c r="BT46" s="507"/>
      <c r="BU46" s="507"/>
      <c r="BV46" s="495"/>
      <c r="BW46" s="495"/>
      <c r="BX46" s="495"/>
      <c r="BY46" s="495"/>
      <c r="BZ46" s="495"/>
      <c r="CA46" s="495"/>
      <c r="CB46" s="473"/>
      <c r="CC46" s="473"/>
      <c r="CD46" s="25"/>
    </row>
    <row r="47" spans="1:82" s="8" customFormat="1" ht="12.75">
      <c r="A47" s="538" t="s">
        <v>36</v>
      </c>
      <c r="B47" s="568">
        <f>DoNotUseOrDelete!B72</f>
        <v>0</v>
      </c>
      <c r="C47" s="568"/>
      <c r="D47" s="568">
        <f>DoNotUseOrDelete!C72</f>
        <v>0</v>
      </c>
      <c r="E47" s="568"/>
      <c r="F47" s="568">
        <f>DoNotUseOrDelete!D72</f>
        <v>0</v>
      </c>
      <c r="G47" s="568"/>
      <c r="H47" s="568">
        <f>DoNotUseOrDelete!E72</f>
        <v>0</v>
      </c>
      <c r="I47" s="568"/>
      <c r="J47" s="568">
        <f>DoNotUseOrDelete!F72</f>
        <v>0</v>
      </c>
      <c r="K47" s="568"/>
      <c r="L47" s="568">
        <f>DoNotUseOrDelete!G72</f>
        <v>0</v>
      </c>
      <c r="M47" s="568"/>
      <c r="N47" s="568">
        <f>DoNotUseOrDelete!H72</f>
        <v>0</v>
      </c>
      <c r="O47" s="568"/>
      <c r="P47" s="513"/>
      <c r="Q47" s="567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39"/>
      <c r="AF47" s="567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8"/>
      <c r="AS47" s="568"/>
      <c r="AT47" s="539"/>
      <c r="AU47" s="567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39"/>
      <c r="BJ47" s="567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8"/>
      <c r="BW47" s="568"/>
      <c r="BX47" s="568"/>
      <c r="BY47" s="568"/>
      <c r="BZ47" s="568"/>
      <c r="CA47" s="568"/>
      <c r="CB47" s="539"/>
      <c r="CC47" s="513">
        <f>P47+AE47+AT47+BI47+CB47</f>
        <v>0</v>
      </c>
      <c r="CD47" s="25"/>
    </row>
    <row r="48" spans="1:82" s="9" customFormat="1" ht="13.5" thickBot="1">
      <c r="A48" s="540" t="s">
        <v>17</v>
      </c>
      <c r="B48" s="585">
        <f>IF(B45&gt;0.01,B47/(B45/1.2),0)</f>
        <v>0</v>
      </c>
      <c r="C48" s="585"/>
      <c r="D48" s="585">
        <f>IF(D45&gt;0.01,D47/(D45/1.2),0)</f>
        <v>0</v>
      </c>
      <c r="E48" s="585"/>
      <c r="F48" s="585">
        <f>IF(F45&gt;0.01,F47/(F45/1.2),0)</f>
        <v>0</v>
      </c>
      <c r="G48" s="585"/>
      <c r="H48" s="585">
        <f>IF(H45&gt;0.01,H47/(H45/1.2),0)</f>
        <v>0</v>
      </c>
      <c r="I48" s="585"/>
      <c r="J48" s="585">
        <f>IF(J45&gt;0.01,J47/(J45/1.2),0)</f>
        <v>0</v>
      </c>
      <c r="K48" s="585"/>
      <c r="L48" s="585">
        <f>IF(L45&gt;0.01,L47/(L45/1.2),0)</f>
        <v>0</v>
      </c>
      <c r="M48" s="585"/>
      <c r="N48" s="585">
        <f>IF(N45&gt;0.01,N47/(N45/1.2),0)</f>
        <v>0</v>
      </c>
      <c r="O48" s="585"/>
      <c r="P48" s="541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42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  <c r="AR48" s="585"/>
      <c r="AS48" s="585"/>
      <c r="AT48" s="542"/>
      <c r="AU48" s="585"/>
      <c r="AV48" s="585"/>
      <c r="AW48" s="585"/>
      <c r="AX48" s="585"/>
      <c r="AY48" s="585"/>
      <c r="AZ48" s="585"/>
      <c r="BA48" s="585"/>
      <c r="BB48" s="585"/>
      <c r="BC48" s="585"/>
      <c r="BD48" s="585"/>
      <c r="BE48" s="585"/>
      <c r="BF48" s="585"/>
      <c r="BG48" s="585"/>
      <c r="BH48" s="585"/>
      <c r="BI48" s="542"/>
      <c r="BJ48" s="585"/>
      <c r="BK48" s="585"/>
      <c r="BL48" s="585"/>
      <c r="BM48" s="585"/>
      <c r="BN48" s="585"/>
      <c r="BO48" s="585"/>
      <c r="BP48" s="585"/>
      <c r="BQ48" s="585"/>
      <c r="BR48" s="585"/>
      <c r="BS48" s="585"/>
      <c r="BT48" s="585"/>
      <c r="BU48" s="585"/>
      <c r="BV48" s="585"/>
      <c r="BW48" s="585"/>
      <c r="BX48" s="585"/>
      <c r="BY48" s="585"/>
      <c r="BZ48" s="585"/>
      <c r="CA48" s="585"/>
      <c r="CB48" s="542"/>
      <c r="CC48" s="543">
        <f>IF(CC45&gt;0.01,CC47/(CC45/1.2),0)</f>
        <v>0</v>
      </c>
      <c r="CD48" s="28"/>
    </row>
    <row r="49" spans="1:82" ht="14.25" thickBot="1" thickTop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594" t="s">
        <v>18</v>
      </c>
      <c r="M49" s="595"/>
      <c r="N49" s="595"/>
      <c r="O49" s="595"/>
      <c r="P49" s="35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594"/>
      <c r="AB49" s="595"/>
      <c r="AC49" s="595"/>
      <c r="AD49" s="595"/>
      <c r="AE49" s="35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594"/>
      <c r="AQ49" s="595"/>
      <c r="AR49" s="595"/>
      <c r="AS49" s="595"/>
      <c r="AT49" s="35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594"/>
      <c r="BF49" s="595"/>
      <c r="BG49" s="595"/>
      <c r="BH49" s="595"/>
      <c r="BI49" s="35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594"/>
      <c r="BU49" s="595"/>
      <c r="BV49" s="595"/>
      <c r="BW49" s="595"/>
      <c r="BX49" s="143"/>
      <c r="BY49" s="143"/>
      <c r="BZ49" s="143"/>
      <c r="CA49" s="143"/>
      <c r="CB49" s="35"/>
      <c r="CC49" s="33"/>
      <c r="CD49" s="25"/>
    </row>
    <row r="50" spans="1:82" ht="0.75" customHeight="1" thickTop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3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33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3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34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34"/>
      <c r="CC50" s="33"/>
      <c r="CD50" s="22"/>
    </row>
    <row r="51" spans="1:82" ht="12.75" hidden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3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3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3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34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34"/>
      <c r="CC51" s="33"/>
      <c r="CD51" s="22"/>
    </row>
    <row r="52" spans="1:82" ht="12.75" hidden="1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7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7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8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8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8"/>
      <c r="CC52" s="327"/>
      <c r="CD52" s="22"/>
    </row>
    <row r="53" spans="1:82" ht="12.75" hidden="1">
      <c r="A53" s="329" t="s">
        <v>281</v>
      </c>
      <c r="B53" s="591">
        <f>DataEntry!B16</f>
        <v>0</v>
      </c>
      <c r="C53" s="591"/>
      <c r="D53" s="591">
        <f>DataEntry!C16</f>
        <v>0</v>
      </c>
      <c r="E53" s="591"/>
      <c r="F53" s="591">
        <f>DataEntry!D16</f>
        <v>0</v>
      </c>
      <c r="G53" s="591"/>
      <c r="H53" s="591">
        <f>DataEntry!E16</f>
        <v>0</v>
      </c>
      <c r="I53" s="591"/>
      <c r="J53" s="591">
        <f>DataEntry!F16</f>
        <v>0</v>
      </c>
      <c r="K53" s="591"/>
      <c r="L53" s="591">
        <f>DataEntry!G16</f>
        <v>0</v>
      </c>
      <c r="M53" s="591"/>
      <c r="N53" s="591">
        <f>DataEntry!H16</f>
        <v>0</v>
      </c>
      <c r="O53" s="591"/>
      <c r="P53" s="330"/>
      <c r="Q53" s="599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330"/>
      <c r="AF53" s="599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91"/>
      <c r="AS53" s="591"/>
      <c r="AT53" s="330"/>
      <c r="AU53" s="591"/>
      <c r="AV53" s="591"/>
      <c r="AW53" s="597"/>
      <c r="AX53" s="597"/>
      <c r="AY53" s="597"/>
      <c r="AZ53" s="597"/>
      <c r="BA53" s="597"/>
      <c r="BB53" s="597"/>
      <c r="BC53" s="597"/>
      <c r="BD53" s="597"/>
      <c r="BE53" s="597"/>
      <c r="BF53" s="597"/>
      <c r="BG53" s="597"/>
      <c r="BH53" s="597"/>
      <c r="BI53" s="330"/>
      <c r="BJ53" s="591"/>
      <c r="BK53" s="591"/>
      <c r="BL53" s="591"/>
      <c r="BM53" s="591"/>
      <c r="BN53" s="591"/>
      <c r="BO53" s="591"/>
      <c r="BP53" s="591"/>
      <c r="BQ53" s="591"/>
      <c r="BR53" s="591"/>
      <c r="BS53" s="591"/>
      <c r="BT53" s="591"/>
      <c r="BU53" s="591"/>
      <c r="BV53" s="591"/>
      <c r="BW53" s="591"/>
      <c r="BX53" s="591"/>
      <c r="BY53" s="591"/>
      <c r="BZ53" s="591"/>
      <c r="CA53" s="591"/>
      <c r="CB53" s="330"/>
      <c r="CC53" s="330">
        <f aca="true" t="shared" si="1" ref="CC53:CC59">P53+AE53+AT53+BI53+CB53</f>
        <v>0</v>
      </c>
      <c r="CD53" s="29"/>
    </row>
    <row r="54" spans="1:82" ht="12.75" hidden="1">
      <c r="A54" s="331" t="s">
        <v>31</v>
      </c>
      <c r="B54" s="590">
        <f>DataEntry!B17</f>
        <v>0</v>
      </c>
      <c r="C54" s="590"/>
      <c r="D54" s="590">
        <f>DataEntry!C17</f>
        <v>0</v>
      </c>
      <c r="E54" s="590"/>
      <c r="F54" s="590">
        <f>DataEntry!D17</f>
        <v>0</v>
      </c>
      <c r="G54" s="590"/>
      <c r="H54" s="590">
        <f>DataEntry!E17</f>
        <v>0</v>
      </c>
      <c r="I54" s="590"/>
      <c r="J54" s="590">
        <f>DataEntry!F17</f>
        <v>0</v>
      </c>
      <c r="K54" s="590"/>
      <c r="L54" s="590">
        <f>DataEntry!G17</f>
        <v>0</v>
      </c>
      <c r="M54" s="590"/>
      <c r="N54" s="590">
        <f>DataEntry!H17</f>
        <v>0</v>
      </c>
      <c r="O54" s="590"/>
      <c r="P54" s="332"/>
      <c r="Q54" s="592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332"/>
      <c r="AF54" s="592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332"/>
      <c r="AU54" s="592"/>
      <c r="AV54" s="590"/>
      <c r="AW54" s="551"/>
      <c r="AX54" s="551"/>
      <c r="AY54" s="551"/>
      <c r="AZ54" s="551"/>
      <c r="BA54" s="551"/>
      <c r="BB54" s="551"/>
      <c r="BC54" s="551"/>
      <c r="BD54" s="551"/>
      <c r="BE54" s="551"/>
      <c r="BF54" s="551"/>
      <c r="BG54" s="551"/>
      <c r="BH54" s="551"/>
      <c r="BI54" s="332"/>
      <c r="BJ54" s="592"/>
      <c r="BK54" s="590"/>
      <c r="BL54" s="590"/>
      <c r="BM54" s="590"/>
      <c r="BN54" s="590"/>
      <c r="BO54" s="590"/>
      <c r="BP54" s="590"/>
      <c r="BQ54" s="590"/>
      <c r="BR54" s="590"/>
      <c r="BS54" s="590"/>
      <c r="BT54" s="590"/>
      <c r="BU54" s="590"/>
      <c r="BV54" s="590"/>
      <c r="BW54" s="590"/>
      <c r="BX54" s="590"/>
      <c r="BY54" s="590"/>
      <c r="BZ54" s="590"/>
      <c r="CA54" s="590"/>
      <c r="CB54" s="332"/>
      <c r="CC54" s="332">
        <f t="shared" si="1"/>
        <v>0</v>
      </c>
      <c r="CD54" s="22"/>
    </row>
    <row r="55" spans="1:82" ht="12.75" hidden="1">
      <c r="A55" s="333" t="s">
        <v>35</v>
      </c>
      <c r="B55" s="586">
        <f>DataEntry!B18</f>
        <v>0</v>
      </c>
      <c r="C55" s="586"/>
      <c r="D55" s="586">
        <f>DataEntry!C18</f>
        <v>0</v>
      </c>
      <c r="E55" s="586"/>
      <c r="F55" s="586">
        <f>DataEntry!D18</f>
        <v>0</v>
      </c>
      <c r="G55" s="586"/>
      <c r="H55" s="586">
        <f>DataEntry!E18</f>
        <v>0</v>
      </c>
      <c r="I55" s="586"/>
      <c r="J55" s="586">
        <f>DataEntry!F18</f>
        <v>0</v>
      </c>
      <c r="K55" s="586"/>
      <c r="L55" s="586">
        <f>DataEntry!G18</f>
        <v>0</v>
      </c>
      <c r="M55" s="586"/>
      <c r="N55" s="586">
        <f>DataEntry!H18</f>
        <v>0</v>
      </c>
      <c r="O55" s="586"/>
      <c r="P55" s="334"/>
      <c r="Q55" s="586"/>
      <c r="R55" s="586"/>
      <c r="S55" s="586"/>
      <c r="T55" s="586"/>
      <c r="U55" s="586"/>
      <c r="V55" s="586"/>
      <c r="W55" s="586"/>
      <c r="X55" s="586"/>
      <c r="Y55" s="586"/>
      <c r="Z55" s="586"/>
      <c r="AA55" s="586"/>
      <c r="AB55" s="586"/>
      <c r="AC55" s="586"/>
      <c r="AD55" s="586"/>
      <c r="AE55" s="334"/>
      <c r="AF55" s="586"/>
      <c r="AG55" s="586"/>
      <c r="AH55" s="586"/>
      <c r="AI55" s="586"/>
      <c r="AJ55" s="586"/>
      <c r="AK55" s="586"/>
      <c r="AL55" s="586"/>
      <c r="AM55" s="586"/>
      <c r="AN55" s="586"/>
      <c r="AO55" s="586"/>
      <c r="AP55" s="586"/>
      <c r="AQ55" s="586"/>
      <c r="AR55" s="586"/>
      <c r="AS55" s="586"/>
      <c r="AT55" s="334"/>
      <c r="AU55" s="586"/>
      <c r="AV55" s="586"/>
      <c r="AW55" s="596"/>
      <c r="AX55" s="596"/>
      <c r="AY55" s="596"/>
      <c r="AZ55" s="596"/>
      <c r="BA55" s="596"/>
      <c r="BB55" s="596"/>
      <c r="BC55" s="596"/>
      <c r="BD55" s="596"/>
      <c r="BE55" s="596"/>
      <c r="BF55" s="596"/>
      <c r="BG55" s="596"/>
      <c r="BH55" s="596"/>
      <c r="BI55" s="334"/>
      <c r="BJ55" s="586"/>
      <c r="BK55" s="586"/>
      <c r="BL55" s="586"/>
      <c r="BM55" s="586"/>
      <c r="BN55" s="586"/>
      <c r="BO55" s="586"/>
      <c r="BP55" s="586"/>
      <c r="BQ55" s="586"/>
      <c r="BR55" s="586"/>
      <c r="BS55" s="586"/>
      <c r="BT55" s="586"/>
      <c r="BU55" s="586"/>
      <c r="BV55" s="586"/>
      <c r="BW55" s="586"/>
      <c r="BX55" s="586"/>
      <c r="BY55" s="586"/>
      <c r="BZ55" s="586"/>
      <c r="CA55" s="586"/>
      <c r="CB55" s="334"/>
      <c r="CC55" s="334">
        <f t="shared" si="1"/>
        <v>0</v>
      </c>
      <c r="CD55" s="29"/>
    </row>
    <row r="56" spans="1:82" ht="12.75" hidden="1">
      <c r="A56" s="331" t="s">
        <v>32</v>
      </c>
      <c r="B56" s="590">
        <f>DataEntry!B19</f>
        <v>0</v>
      </c>
      <c r="C56" s="590"/>
      <c r="D56" s="590">
        <f>DataEntry!C19</f>
        <v>0</v>
      </c>
      <c r="E56" s="590"/>
      <c r="F56" s="590">
        <f>DataEntry!D19</f>
        <v>0</v>
      </c>
      <c r="G56" s="590"/>
      <c r="H56" s="590">
        <f>DataEntry!E19</f>
        <v>0</v>
      </c>
      <c r="I56" s="590"/>
      <c r="J56" s="590">
        <f>DataEntry!F19</f>
        <v>0</v>
      </c>
      <c r="K56" s="590"/>
      <c r="L56" s="590">
        <f>DataEntry!G19</f>
        <v>0</v>
      </c>
      <c r="M56" s="590"/>
      <c r="N56" s="590">
        <f>DataEntry!H19</f>
        <v>0</v>
      </c>
      <c r="O56" s="590"/>
      <c r="P56" s="332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332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332"/>
      <c r="AU56" s="590"/>
      <c r="AV56" s="590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332"/>
      <c r="BJ56" s="590"/>
      <c r="BK56" s="590"/>
      <c r="BL56" s="590"/>
      <c r="BM56" s="590"/>
      <c r="BN56" s="590"/>
      <c r="BO56" s="590"/>
      <c r="BP56" s="590"/>
      <c r="BQ56" s="590"/>
      <c r="BR56" s="590"/>
      <c r="BS56" s="590"/>
      <c r="BT56" s="590"/>
      <c r="BU56" s="590"/>
      <c r="BV56" s="590"/>
      <c r="BW56" s="590"/>
      <c r="BX56" s="590"/>
      <c r="BY56" s="590"/>
      <c r="BZ56" s="590"/>
      <c r="CA56" s="590"/>
      <c r="CB56" s="332"/>
      <c r="CC56" s="332">
        <f t="shared" si="1"/>
        <v>0</v>
      </c>
      <c r="CD56" s="22"/>
    </row>
    <row r="57" spans="1:82" ht="12.75" hidden="1">
      <c r="A57" s="331" t="s">
        <v>33</v>
      </c>
      <c r="B57" s="590">
        <f>DataEntry!B20</f>
        <v>0</v>
      </c>
      <c r="C57" s="590"/>
      <c r="D57" s="590">
        <f>DataEntry!C20</f>
        <v>0</v>
      </c>
      <c r="E57" s="590"/>
      <c r="F57" s="590">
        <f>DataEntry!D20</f>
        <v>0</v>
      </c>
      <c r="G57" s="590"/>
      <c r="H57" s="590">
        <f>DataEntry!E20</f>
        <v>0</v>
      </c>
      <c r="I57" s="590"/>
      <c r="J57" s="590">
        <f>DataEntry!F20</f>
        <v>0</v>
      </c>
      <c r="K57" s="590"/>
      <c r="L57" s="590">
        <f>DataEntry!G20</f>
        <v>0</v>
      </c>
      <c r="M57" s="590"/>
      <c r="N57" s="590">
        <f>DataEntry!H20</f>
        <v>0</v>
      </c>
      <c r="O57" s="590"/>
      <c r="P57" s="332"/>
      <c r="Q57" s="592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332"/>
      <c r="AF57" s="592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332"/>
      <c r="AU57" s="592"/>
      <c r="AV57" s="590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551"/>
      <c r="BH57" s="551"/>
      <c r="BI57" s="332"/>
      <c r="BJ57" s="592"/>
      <c r="BK57" s="590"/>
      <c r="BL57" s="590"/>
      <c r="BM57" s="590"/>
      <c r="BN57" s="590"/>
      <c r="BO57" s="590"/>
      <c r="BP57" s="590"/>
      <c r="BQ57" s="590"/>
      <c r="BR57" s="590"/>
      <c r="BS57" s="590"/>
      <c r="BT57" s="590"/>
      <c r="BU57" s="590"/>
      <c r="BV57" s="590"/>
      <c r="BW57" s="590"/>
      <c r="BX57" s="590"/>
      <c r="BY57" s="590"/>
      <c r="BZ57" s="590"/>
      <c r="CA57" s="590"/>
      <c r="CB57" s="332"/>
      <c r="CC57" s="332">
        <f t="shared" si="1"/>
        <v>0</v>
      </c>
      <c r="CD57" s="22"/>
    </row>
    <row r="58" spans="1:82" ht="12.75" hidden="1">
      <c r="A58" s="333" t="s">
        <v>13</v>
      </c>
      <c r="B58" s="586">
        <f>DataEntry!B21</f>
        <v>0</v>
      </c>
      <c r="C58" s="586"/>
      <c r="D58" s="586">
        <f>DataEntry!C21</f>
        <v>0</v>
      </c>
      <c r="E58" s="586"/>
      <c r="F58" s="586">
        <f>DataEntry!D21</f>
        <v>0</v>
      </c>
      <c r="G58" s="586"/>
      <c r="H58" s="586">
        <f>DataEntry!E21</f>
        <v>0</v>
      </c>
      <c r="I58" s="586"/>
      <c r="J58" s="586">
        <f>DataEntry!F21</f>
        <v>0</v>
      </c>
      <c r="K58" s="586"/>
      <c r="L58" s="586">
        <f>DataEntry!G21</f>
        <v>0</v>
      </c>
      <c r="M58" s="586"/>
      <c r="N58" s="586">
        <f>DataEntry!H21</f>
        <v>0</v>
      </c>
      <c r="O58" s="586"/>
      <c r="P58" s="334"/>
      <c r="Q58" s="588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6"/>
      <c r="AC58" s="586"/>
      <c r="AD58" s="586"/>
      <c r="AE58" s="334"/>
      <c r="AF58" s="588"/>
      <c r="AG58" s="586"/>
      <c r="AH58" s="586"/>
      <c r="AI58" s="586"/>
      <c r="AJ58" s="586"/>
      <c r="AK58" s="586"/>
      <c r="AL58" s="586"/>
      <c r="AM58" s="586"/>
      <c r="AN58" s="586"/>
      <c r="AO58" s="586"/>
      <c r="AP58" s="586"/>
      <c r="AQ58" s="586"/>
      <c r="AR58" s="586"/>
      <c r="AS58" s="586"/>
      <c r="AT58" s="334"/>
      <c r="AU58" s="588"/>
      <c r="AV58" s="586"/>
      <c r="AW58" s="596"/>
      <c r="AX58" s="596"/>
      <c r="AY58" s="596"/>
      <c r="AZ58" s="596"/>
      <c r="BA58" s="596"/>
      <c r="BB58" s="596"/>
      <c r="BC58" s="596"/>
      <c r="BD58" s="596"/>
      <c r="BE58" s="596"/>
      <c r="BF58" s="596"/>
      <c r="BG58" s="596"/>
      <c r="BH58" s="596"/>
      <c r="BI58" s="334"/>
      <c r="BJ58" s="588"/>
      <c r="BK58" s="586"/>
      <c r="BL58" s="586"/>
      <c r="BM58" s="586"/>
      <c r="BN58" s="586"/>
      <c r="BO58" s="586"/>
      <c r="BP58" s="586"/>
      <c r="BQ58" s="586"/>
      <c r="BR58" s="586"/>
      <c r="BS58" s="586"/>
      <c r="BT58" s="586"/>
      <c r="BU58" s="586"/>
      <c r="BV58" s="586"/>
      <c r="BW58" s="586"/>
      <c r="BX58" s="586"/>
      <c r="BY58" s="586"/>
      <c r="BZ58" s="586"/>
      <c r="CA58" s="586"/>
      <c r="CB58" s="334"/>
      <c r="CC58" s="334">
        <f t="shared" si="1"/>
        <v>0</v>
      </c>
      <c r="CD58" s="29"/>
    </row>
    <row r="59" spans="1:82" ht="12.75" hidden="1">
      <c r="A59" s="335" t="s">
        <v>34</v>
      </c>
      <c r="B59" s="587">
        <f>DataEntry!B22</f>
        <v>0</v>
      </c>
      <c r="C59" s="587"/>
      <c r="D59" s="587">
        <f>DataEntry!C22</f>
        <v>0</v>
      </c>
      <c r="E59" s="587"/>
      <c r="F59" s="587">
        <f>DataEntry!D22</f>
        <v>0</v>
      </c>
      <c r="G59" s="587"/>
      <c r="H59" s="587">
        <f>DataEntry!E22</f>
        <v>0</v>
      </c>
      <c r="I59" s="587"/>
      <c r="J59" s="587">
        <f>DataEntry!F22</f>
        <v>0</v>
      </c>
      <c r="K59" s="587"/>
      <c r="L59" s="587">
        <f>DataEntry!G22</f>
        <v>0</v>
      </c>
      <c r="M59" s="587"/>
      <c r="N59" s="587">
        <f>DataEntry!H22</f>
        <v>0</v>
      </c>
      <c r="O59" s="587"/>
      <c r="P59" s="336"/>
      <c r="Q59" s="589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336"/>
      <c r="AF59" s="589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336"/>
      <c r="AU59" s="589"/>
      <c r="AV59" s="587"/>
      <c r="AW59" s="593"/>
      <c r="AX59" s="593"/>
      <c r="AY59" s="593"/>
      <c r="AZ59" s="593"/>
      <c r="BA59" s="593"/>
      <c r="BB59" s="593"/>
      <c r="BC59" s="593"/>
      <c r="BD59" s="593"/>
      <c r="BE59" s="593"/>
      <c r="BF59" s="593"/>
      <c r="BG59" s="593"/>
      <c r="BH59" s="593"/>
      <c r="BI59" s="336"/>
      <c r="BJ59" s="589"/>
      <c r="BK59" s="587"/>
      <c r="BL59" s="587"/>
      <c r="BM59" s="587"/>
      <c r="BN59" s="587"/>
      <c r="BO59" s="587"/>
      <c r="BP59" s="587"/>
      <c r="BQ59" s="587"/>
      <c r="BR59" s="587"/>
      <c r="BS59" s="587"/>
      <c r="BT59" s="587"/>
      <c r="BU59" s="587"/>
      <c r="BV59" s="587"/>
      <c r="BW59" s="587"/>
      <c r="BX59" s="587"/>
      <c r="BY59" s="587"/>
      <c r="BZ59" s="587"/>
      <c r="CA59" s="587"/>
      <c r="CB59" s="336"/>
      <c r="CC59" s="336">
        <f t="shared" si="1"/>
        <v>0</v>
      </c>
      <c r="CD59" s="22"/>
    </row>
    <row r="60" spans="1:82" ht="12.75" hidden="1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7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7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8"/>
      <c r="AU60" s="326"/>
      <c r="AV60" s="326"/>
      <c r="AW60" s="550"/>
      <c r="AX60" s="550"/>
      <c r="AY60" s="341"/>
      <c r="AZ60" s="341"/>
      <c r="BA60" s="341"/>
      <c r="BB60" s="341"/>
      <c r="BC60" s="341"/>
      <c r="BD60" s="341"/>
      <c r="BE60" s="550"/>
      <c r="BF60" s="550"/>
      <c r="BG60" s="341"/>
      <c r="BH60" s="341"/>
      <c r="BI60" s="328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8"/>
      <c r="CC60" s="327"/>
      <c r="CD60" s="22"/>
    </row>
    <row r="61" spans="49:58" ht="12.75" hidden="1">
      <c r="AW61" s="551">
        <f>DataEntry!T25</f>
        <v>0</v>
      </c>
      <c r="AX61" s="551"/>
      <c r="BE61" s="551">
        <f>DataEntry!AB25</f>
        <v>0</v>
      </c>
      <c r="BF61" s="551"/>
    </row>
    <row r="62" spans="49:59" ht="12.75" hidden="1">
      <c r="AW62" s="551">
        <f>DataEntry!T26</f>
        <v>0</v>
      </c>
      <c r="AX62" s="551"/>
      <c r="AY62" s="340"/>
      <c r="AZ62" s="340"/>
      <c r="BA62" s="340"/>
      <c r="BB62" s="340"/>
      <c r="BC62" s="340"/>
      <c r="BD62" s="340"/>
      <c r="BE62" s="551">
        <f>DataEntry!AB26</f>
        <v>0</v>
      </c>
      <c r="BF62" s="551"/>
      <c r="BG62" s="340"/>
    </row>
    <row r="63" spans="49:59" ht="12" hidden="1"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</row>
    <row r="64" spans="49:59" ht="12"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</row>
  </sheetData>
  <sheetProtection password="95BB" sheet="1" objects="1" scenarios="1" selectLockedCells="1"/>
  <mergeCells count="1707">
    <mergeCell ref="BX12:BY12"/>
    <mergeCell ref="BZ12:CA12"/>
    <mergeCell ref="BX13:BY13"/>
    <mergeCell ref="BZ13:CA13"/>
    <mergeCell ref="BX14:BY14"/>
    <mergeCell ref="BX22:BY22"/>
    <mergeCell ref="BZ22:CA22"/>
    <mergeCell ref="BZ19:CA19"/>
    <mergeCell ref="BX20:BY20"/>
    <mergeCell ref="BZ20:CA20"/>
    <mergeCell ref="BX9:BY9"/>
    <mergeCell ref="BZ9:CA9"/>
    <mergeCell ref="BX10:BY10"/>
    <mergeCell ref="BZ10:CA10"/>
    <mergeCell ref="BX11:BY11"/>
    <mergeCell ref="BZ11:CA11"/>
    <mergeCell ref="BZ14:CA14"/>
    <mergeCell ref="BZ29:CA29"/>
    <mergeCell ref="BX30:BY30"/>
    <mergeCell ref="BZ30:CA30"/>
    <mergeCell ref="BX31:BY31"/>
    <mergeCell ref="BZ31:CA31"/>
    <mergeCell ref="BX23:BY23"/>
    <mergeCell ref="BX19:BY19"/>
    <mergeCell ref="BX21:BY21"/>
    <mergeCell ref="BZ21:CA21"/>
    <mergeCell ref="BZ27:CA27"/>
    <mergeCell ref="BX48:BY48"/>
    <mergeCell ref="BZ48:CA48"/>
    <mergeCell ref="BZ56:CA56"/>
    <mergeCell ref="BZ34:CA34"/>
    <mergeCell ref="BX36:BY36"/>
    <mergeCell ref="BZ36:CA36"/>
    <mergeCell ref="BX32:BY32"/>
    <mergeCell ref="BX47:BY47"/>
    <mergeCell ref="BZ47:CA47"/>
    <mergeCell ref="BZ23:CA23"/>
    <mergeCell ref="BX24:BY24"/>
    <mergeCell ref="BZ24:CA24"/>
    <mergeCell ref="BX29:BY29"/>
    <mergeCell ref="BX25:BY25"/>
    <mergeCell ref="BZ25:CA25"/>
    <mergeCell ref="BZ26:CA26"/>
    <mergeCell ref="BX27:BY27"/>
    <mergeCell ref="BZ32:CA32"/>
    <mergeCell ref="BX34:BY34"/>
    <mergeCell ref="BT43:BU43"/>
    <mergeCell ref="BV43:BW43"/>
    <mergeCell ref="BV39:BW39"/>
    <mergeCell ref="BV40:BW40"/>
    <mergeCell ref="BT33:BU33"/>
    <mergeCell ref="BV41:BW41"/>
    <mergeCell ref="BX58:BY58"/>
    <mergeCell ref="BZ58:CA58"/>
    <mergeCell ref="BX53:BY53"/>
    <mergeCell ref="BZ53:CA53"/>
    <mergeCell ref="BX54:BY54"/>
    <mergeCell ref="BZ54:CA54"/>
    <mergeCell ref="BZ55:CA55"/>
    <mergeCell ref="BX55:BY55"/>
    <mergeCell ref="BX57:BY57"/>
    <mergeCell ref="BZ57:CA57"/>
    <mergeCell ref="BX15:BY15"/>
    <mergeCell ref="BZ15:CA15"/>
    <mergeCell ref="BX16:BY16"/>
    <mergeCell ref="BZ16:CA16"/>
    <mergeCell ref="BX18:BY18"/>
    <mergeCell ref="BZ18:CA18"/>
    <mergeCell ref="BX26:BY26"/>
    <mergeCell ref="BZ45:CA45"/>
    <mergeCell ref="BV47:BW47"/>
    <mergeCell ref="BV48:BW48"/>
    <mergeCell ref="BV36:BW36"/>
    <mergeCell ref="BV38:BW38"/>
    <mergeCell ref="BV29:BW29"/>
    <mergeCell ref="BV42:BW42"/>
    <mergeCell ref="BV31:BW31"/>
    <mergeCell ref="BV32:BW32"/>
    <mergeCell ref="BT20:BU20"/>
    <mergeCell ref="BT18:BU18"/>
    <mergeCell ref="BT23:BU23"/>
    <mergeCell ref="BV23:BW23"/>
    <mergeCell ref="BV19:BW19"/>
    <mergeCell ref="BV22:BW22"/>
    <mergeCell ref="BT49:BW49"/>
    <mergeCell ref="BV14:BW14"/>
    <mergeCell ref="BX59:BY59"/>
    <mergeCell ref="BX45:BY45"/>
    <mergeCell ref="AR34:AS34"/>
    <mergeCell ref="BV34:BW34"/>
    <mergeCell ref="BT34:BU34"/>
    <mergeCell ref="BV33:BW33"/>
    <mergeCell ref="BV26:BW26"/>
    <mergeCell ref="BV27:BW27"/>
    <mergeCell ref="BZ7:CA7"/>
    <mergeCell ref="BX8:BY8"/>
    <mergeCell ref="BZ8:CA8"/>
    <mergeCell ref="BX56:BY56"/>
    <mergeCell ref="AL30:AM30"/>
    <mergeCell ref="AP32:AQ32"/>
    <mergeCell ref="AP30:AQ30"/>
    <mergeCell ref="AL31:AM31"/>
    <mergeCell ref="AR30:AS30"/>
    <mergeCell ref="BV20:BW20"/>
    <mergeCell ref="AA34:AB34"/>
    <mergeCell ref="U33:V33"/>
    <mergeCell ref="L36:M36"/>
    <mergeCell ref="Y36:Z36"/>
    <mergeCell ref="BZ59:CA59"/>
    <mergeCell ref="BX5:BY5"/>
    <mergeCell ref="BZ5:CA5"/>
    <mergeCell ref="BX6:BY6"/>
    <mergeCell ref="BZ6:CA6"/>
    <mergeCell ref="BX7:BY7"/>
    <mergeCell ref="Y32:Z32"/>
    <mergeCell ref="Q34:R34"/>
    <mergeCell ref="B33:C33"/>
    <mergeCell ref="B34:C34"/>
    <mergeCell ref="D34:E34"/>
    <mergeCell ref="S34:T34"/>
    <mergeCell ref="U32:V32"/>
    <mergeCell ref="W32:X32"/>
    <mergeCell ref="F32:G32"/>
    <mergeCell ref="Q33:R33"/>
    <mergeCell ref="J29:K29"/>
    <mergeCell ref="J30:K30"/>
    <mergeCell ref="J31:K31"/>
    <mergeCell ref="L34:M34"/>
    <mergeCell ref="S30:T30"/>
    <mergeCell ref="W31:X31"/>
    <mergeCell ref="N31:O31"/>
    <mergeCell ref="N34:O34"/>
    <mergeCell ref="N33:O33"/>
    <mergeCell ref="U29:V29"/>
    <mergeCell ref="L31:M31"/>
    <mergeCell ref="Q31:R31"/>
    <mergeCell ref="F34:G34"/>
    <mergeCell ref="H34:I34"/>
    <mergeCell ref="S33:T33"/>
    <mergeCell ref="L33:M33"/>
    <mergeCell ref="L32:M32"/>
    <mergeCell ref="H33:I33"/>
    <mergeCell ref="H31:I31"/>
    <mergeCell ref="AW8:AX8"/>
    <mergeCell ref="AW9:AX9"/>
    <mergeCell ref="AY8:AZ8"/>
    <mergeCell ref="L30:M30"/>
    <mergeCell ref="Q30:R30"/>
    <mergeCell ref="U30:V30"/>
    <mergeCell ref="N29:O29"/>
    <mergeCell ref="L29:M29"/>
    <mergeCell ref="N30:O30"/>
    <mergeCell ref="AW27:AX27"/>
    <mergeCell ref="BL24:BM24"/>
    <mergeCell ref="BC23:BD23"/>
    <mergeCell ref="BJ22:BK22"/>
    <mergeCell ref="BL22:BM22"/>
    <mergeCell ref="BA9:BB9"/>
    <mergeCell ref="BG13:BH13"/>
    <mergeCell ref="BN6:BO6"/>
    <mergeCell ref="BP17:BQ17"/>
    <mergeCell ref="BE11:BF11"/>
    <mergeCell ref="BL14:BM14"/>
    <mergeCell ref="BL10:BM10"/>
    <mergeCell ref="BN10:BO10"/>
    <mergeCell ref="BN16:BO16"/>
    <mergeCell ref="BL17:BM17"/>
    <mergeCell ref="BN2:BS2"/>
    <mergeCell ref="BC8:BD8"/>
    <mergeCell ref="BC9:BD9"/>
    <mergeCell ref="BE8:BF8"/>
    <mergeCell ref="BE9:BF9"/>
    <mergeCell ref="BJ18:BK18"/>
    <mergeCell ref="BG7:BH7"/>
    <mergeCell ref="BE7:BF7"/>
    <mergeCell ref="BG6:BH6"/>
    <mergeCell ref="BG8:BH8"/>
    <mergeCell ref="BR7:BS7"/>
    <mergeCell ref="AU30:AV30"/>
    <mergeCell ref="BN23:BO23"/>
    <mergeCell ref="AU29:AV29"/>
    <mergeCell ref="BJ24:BK24"/>
    <mergeCell ref="BC29:BD29"/>
    <mergeCell ref="BC30:BD30"/>
    <mergeCell ref="BE24:BF24"/>
    <mergeCell ref="BJ23:BK23"/>
    <mergeCell ref="BR22:BS22"/>
    <mergeCell ref="J32:K32"/>
    <mergeCell ref="U2:Z2"/>
    <mergeCell ref="Y7:Z7"/>
    <mergeCell ref="BG20:BH20"/>
    <mergeCell ref="AW26:AX26"/>
    <mergeCell ref="BE27:BF27"/>
    <mergeCell ref="AU7:AV7"/>
    <mergeCell ref="AW7:AX7"/>
    <mergeCell ref="AU12:AV12"/>
    <mergeCell ref="AW12:AX12"/>
    <mergeCell ref="BL13:BM13"/>
    <mergeCell ref="BG10:BH10"/>
    <mergeCell ref="BJ21:BK21"/>
    <mergeCell ref="BL21:BM21"/>
    <mergeCell ref="BL23:BM23"/>
    <mergeCell ref="BJ19:BK19"/>
    <mergeCell ref="BJ20:BK20"/>
    <mergeCell ref="F23:G23"/>
    <mergeCell ref="H32:I32"/>
    <mergeCell ref="BR20:BS20"/>
    <mergeCell ref="AJ2:AO2"/>
    <mergeCell ref="AY2:BD2"/>
    <mergeCell ref="BC7:BD7"/>
    <mergeCell ref="AY10:AZ10"/>
    <mergeCell ref="AA7:AB7"/>
    <mergeCell ref="AY20:AZ20"/>
    <mergeCell ref="BN14:BO14"/>
    <mergeCell ref="AY22:AZ22"/>
    <mergeCell ref="BA25:BB25"/>
    <mergeCell ref="BJ34:BK34"/>
    <mergeCell ref="F2:K2"/>
    <mergeCell ref="J34:K34"/>
    <mergeCell ref="F29:G29"/>
    <mergeCell ref="F30:G30"/>
    <mergeCell ref="F31:G31"/>
    <mergeCell ref="H29:I29"/>
    <mergeCell ref="J10:K10"/>
    <mergeCell ref="BG30:BH30"/>
    <mergeCell ref="BE31:BF31"/>
    <mergeCell ref="BA32:BB32"/>
    <mergeCell ref="BE22:BF22"/>
    <mergeCell ref="BC26:BD26"/>
    <mergeCell ref="BE26:BF26"/>
    <mergeCell ref="BN15:BO15"/>
    <mergeCell ref="BL19:BM19"/>
    <mergeCell ref="BN19:BO19"/>
    <mergeCell ref="BP19:BQ19"/>
    <mergeCell ref="BL20:BM20"/>
    <mergeCell ref="BN32:BO32"/>
    <mergeCell ref="BN31:BO31"/>
    <mergeCell ref="BL25:BM25"/>
    <mergeCell ref="BL29:BM29"/>
    <mergeCell ref="BP22:BQ22"/>
    <mergeCell ref="BP18:BQ18"/>
    <mergeCell ref="BT13:BU13"/>
    <mergeCell ref="BT17:BU17"/>
    <mergeCell ref="BV17:BW17"/>
    <mergeCell ref="BV15:BW15"/>
    <mergeCell ref="BG23:BH23"/>
    <mergeCell ref="BP20:BQ20"/>
    <mergeCell ref="BR19:BS19"/>
    <mergeCell ref="BT15:BU15"/>
    <mergeCell ref="BL15:BM15"/>
    <mergeCell ref="AW22:AX22"/>
    <mergeCell ref="AY14:AZ14"/>
    <mergeCell ref="AY18:AZ18"/>
    <mergeCell ref="AW31:AX31"/>
    <mergeCell ref="AW20:AX20"/>
    <mergeCell ref="AY17:AZ17"/>
    <mergeCell ref="AY16:AZ16"/>
    <mergeCell ref="AW14:AX14"/>
    <mergeCell ref="AY25:AZ25"/>
    <mergeCell ref="AW25:AX25"/>
    <mergeCell ref="AW30:AX30"/>
    <mergeCell ref="AY30:AZ30"/>
    <mergeCell ref="AU34:AV34"/>
    <mergeCell ref="BA34:BB34"/>
    <mergeCell ref="BC38:BD38"/>
    <mergeCell ref="BC41:BD41"/>
    <mergeCell ref="AY31:AZ31"/>
    <mergeCell ref="BA33:BB33"/>
    <mergeCell ref="BC32:BD32"/>
    <mergeCell ref="BC33:BD33"/>
    <mergeCell ref="BE45:BF45"/>
    <mergeCell ref="AU43:AV43"/>
    <mergeCell ref="AW43:AX43"/>
    <mergeCell ref="AY41:AZ41"/>
    <mergeCell ref="BC31:BD31"/>
    <mergeCell ref="AW32:AX32"/>
    <mergeCell ref="AY32:AZ32"/>
    <mergeCell ref="AU31:AV31"/>
    <mergeCell ref="AW36:AX36"/>
    <mergeCell ref="AY34:AZ34"/>
    <mergeCell ref="AW34:AX34"/>
    <mergeCell ref="AU25:AV25"/>
    <mergeCell ref="AL22:AM22"/>
    <mergeCell ref="Y22:Z22"/>
    <mergeCell ref="W19:X19"/>
    <mergeCell ref="W23:X23"/>
    <mergeCell ref="BR15:BS15"/>
    <mergeCell ref="BE21:BF21"/>
    <mergeCell ref="BR21:BS21"/>
    <mergeCell ref="BL18:BM18"/>
    <mergeCell ref="BN18:BO18"/>
    <mergeCell ref="Q8:R8"/>
    <mergeCell ref="N11:O11"/>
    <mergeCell ref="N12:O12"/>
    <mergeCell ref="Q14:R14"/>
    <mergeCell ref="Q20:R20"/>
    <mergeCell ref="D17:E17"/>
    <mergeCell ref="Q15:R15"/>
    <mergeCell ref="F12:G12"/>
    <mergeCell ref="H12:I12"/>
    <mergeCell ref="F10:G10"/>
    <mergeCell ref="D11:E11"/>
    <mergeCell ref="Q10:R10"/>
    <mergeCell ref="H11:I11"/>
    <mergeCell ref="Q11:R11"/>
    <mergeCell ref="AC26:AD26"/>
    <mergeCell ref="D8:E8"/>
    <mergeCell ref="D9:E9"/>
    <mergeCell ref="H21:I21"/>
    <mergeCell ref="N20:O20"/>
    <mergeCell ref="J21:K21"/>
    <mergeCell ref="F11:G11"/>
    <mergeCell ref="L21:M21"/>
    <mergeCell ref="H13:I13"/>
    <mergeCell ref="D12:E12"/>
    <mergeCell ref="F18:G18"/>
    <mergeCell ref="H18:I18"/>
    <mergeCell ref="F16:G16"/>
    <mergeCell ref="F19:G19"/>
    <mergeCell ref="H15:I15"/>
    <mergeCell ref="H16:I16"/>
    <mergeCell ref="F22:G22"/>
    <mergeCell ref="H22:I22"/>
    <mergeCell ref="F14:G14"/>
    <mergeCell ref="N21:O21"/>
    <mergeCell ref="L19:M19"/>
    <mergeCell ref="AF22:AG22"/>
    <mergeCell ref="AF19:AG19"/>
    <mergeCell ref="W17:X17"/>
    <mergeCell ref="AA15:AB15"/>
    <mergeCell ref="AC14:AD14"/>
    <mergeCell ref="AA23:AB23"/>
    <mergeCell ref="AC22:AD22"/>
    <mergeCell ref="N22:O22"/>
    <mergeCell ref="N19:O19"/>
    <mergeCell ref="N17:O17"/>
    <mergeCell ref="AF23:AG23"/>
    <mergeCell ref="AC23:AD23"/>
    <mergeCell ref="Y23:Z23"/>
    <mergeCell ref="AA21:AB21"/>
    <mergeCell ref="AA18:AB18"/>
    <mergeCell ref="AH23:AI23"/>
    <mergeCell ref="N24:O24"/>
    <mergeCell ref="Q25:R25"/>
    <mergeCell ref="Q21:R21"/>
    <mergeCell ref="S21:T21"/>
    <mergeCell ref="W22:X22"/>
    <mergeCell ref="Y21:Z21"/>
    <mergeCell ref="AH22:AI22"/>
    <mergeCell ref="AC25:AD25"/>
    <mergeCell ref="AC21:AD21"/>
    <mergeCell ref="BA19:BB19"/>
    <mergeCell ref="AR19:AS19"/>
    <mergeCell ref="AW19:AX19"/>
    <mergeCell ref="AY19:AZ19"/>
    <mergeCell ref="AN16:AO16"/>
    <mergeCell ref="Y17:Z17"/>
    <mergeCell ref="AC18:AD18"/>
    <mergeCell ref="AH16:AI16"/>
    <mergeCell ref="AJ16:AK16"/>
    <mergeCell ref="Q16:R16"/>
    <mergeCell ref="S16:T16"/>
    <mergeCell ref="AN17:AO17"/>
    <mergeCell ref="S19:T19"/>
    <mergeCell ref="Y19:Z19"/>
    <mergeCell ref="U17:V17"/>
    <mergeCell ref="AF17:AG17"/>
    <mergeCell ref="AH17:AI17"/>
    <mergeCell ref="AH19:AI19"/>
    <mergeCell ref="AA19:AB19"/>
    <mergeCell ref="AU21:AV21"/>
    <mergeCell ref="AR21:AS21"/>
    <mergeCell ref="AP17:AQ17"/>
    <mergeCell ref="AP19:AQ19"/>
    <mergeCell ref="W12:X12"/>
    <mergeCell ref="AC15:AD15"/>
    <mergeCell ref="AA13:AB13"/>
    <mergeCell ref="AC16:AD16"/>
    <mergeCell ref="AR15:AS15"/>
    <mergeCell ref="AC19:AD19"/>
    <mergeCell ref="AC13:AD13"/>
    <mergeCell ref="AA16:AB16"/>
    <mergeCell ref="AA26:AB26"/>
    <mergeCell ref="AA22:AB22"/>
    <mergeCell ref="U12:V12"/>
    <mergeCell ref="Y15:Z15"/>
    <mergeCell ref="AC24:AD24"/>
    <mergeCell ref="AC20:AD20"/>
    <mergeCell ref="Y16:Z16"/>
    <mergeCell ref="U13:V13"/>
    <mergeCell ref="AA33:AB33"/>
    <mergeCell ref="S12:T12"/>
    <mergeCell ref="U16:V16"/>
    <mergeCell ref="U14:V14"/>
    <mergeCell ref="U15:V15"/>
    <mergeCell ref="S13:T13"/>
    <mergeCell ref="W13:X13"/>
    <mergeCell ref="AA14:AB14"/>
    <mergeCell ref="AA12:AB12"/>
    <mergeCell ref="AA20:AB20"/>
    <mergeCell ref="Q17:R17"/>
    <mergeCell ref="S22:T22"/>
    <mergeCell ref="Y18:Z18"/>
    <mergeCell ref="S25:T25"/>
    <mergeCell ref="Y20:Z20"/>
    <mergeCell ref="U21:V21"/>
    <mergeCell ref="Q19:R19"/>
    <mergeCell ref="W18:X18"/>
    <mergeCell ref="S18:T18"/>
    <mergeCell ref="AJ15:AK15"/>
    <mergeCell ref="AL15:AM15"/>
    <mergeCell ref="AP16:AQ16"/>
    <mergeCell ref="W15:X15"/>
    <mergeCell ref="Y14:Z14"/>
    <mergeCell ref="L58:M58"/>
    <mergeCell ref="L48:M48"/>
    <mergeCell ref="L26:M26"/>
    <mergeCell ref="N41:O41"/>
    <mergeCell ref="N39:O39"/>
    <mergeCell ref="N27:O27"/>
    <mergeCell ref="N26:O26"/>
    <mergeCell ref="L17:M17"/>
    <mergeCell ref="J26:K26"/>
    <mergeCell ref="L24:M24"/>
    <mergeCell ref="J24:K24"/>
    <mergeCell ref="L20:M20"/>
    <mergeCell ref="AA32:AB32"/>
    <mergeCell ref="AA24:AB24"/>
    <mergeCell ref="Q24:R24"/>
    <mergeCell ref="W24:X24"/>
    <mergeCell ref="Y33:Z33"/>
    <mergeCell ref="Q27:R27"/>
    <mergeCell ref="S27:T27"/>
    <mergeCell ref="U27:V27"/>
    <mergeCell ref="AA29:AB29"/>
    <mergeCell ref="S32:T32"/>
    <mergeCell ref="Y30:Z30"/>
    <mergeCell ref="AA30:AB30"/>
    <mergeCell ref="AA31:AB31"/>
    <mergeCell ref="Y29:Z29"/>
    <mergeCell ref="W30:X30"/>
    <mergeCell ref="Y31:Z31"/>
    <mergeCell ref="S26:T26"/>
    <mergeCell ref="AH26:AI26"/>
    <mergeCell ref="AJ26:AK26"/>
    <mergeCell ref="AL26:AM26"/>
    <mergeCell ref="AA27:AB27"/>
    <mergeCell ref="J18:K18"/>
    <mergeCell ref="L18:M18"/>
    <mergeCell ref="N18:O18"/>
    <mergeCell ref="N25:O25"/>
    <mergeCell ref="N23:O23"/>
    <mergeCell ref="U11:V11"/>
    <mergeCell ref="U19:V19"/>
    <mergeCell ref="S23:T23"/>
    <mergeCell ref="U23:V23"/>
    <mergeCell ref="S24:T24"/>
    <mergeCell ref="U24:V24"/>
    <mergeCell ref="S20:T20"/>
    <mergeCell ref="U20:V20"/>
    <mergeCell ref="U22:V22"/>
    <mergeCell ref="S14:T14"/>
    <mergeCell ref="AF18:AG18"/>
    <mergeCell ref="AH18:AI18"/>
    <mergeCell ref="AF20:AG20"/>
    <mergeCell ref="AH20:AI20"/>
    <mergeCell ref="W20:X20"/>
    <mergeCell ref="W21:X21"/>
    <mergeCell ref="AF21:AG21"/>
    <mergeCell ref="AH21:AI21"/>
    <mergeCell ref="AL11:AM11"/>
    <mergeCell ref="W14:X14"/>
    <mergeCell ref="Y13:Z13"/>
    <mergeCell ref="W11:X11"/>
    <mergeCell ref="AC12:AD12"/>
    <mergeCell ref="AL20:AM20"/>
    <mergeCell ref="AC17:AD17"/>
    <mergeCell ref="AL16:AM16"/>
    <mergeCell ref="AJ13:AK13"/>
    <mergeCell ref="AL17:AM17"/>
    <mergeCell ref="H38:I38"/>
    <mergeCell ref="H45:I45"/>
    <mergeCell ref="B56:C56"/>
    <mergeCell ref="D56:E56"/>
    <mergeCell ref="F56:G56"/>
    <mergeCell ref="J48:K48"/>
    <mergeCell ref="J53:K53"/>
    <mergeCell ref="D47:E47"/>
    <mergeCell ref="F47:G47"/>
    <mergeCell ref="N53:O53"/>
    <mergeCell ref="L53:M53"/>
    <mergeCell ref="J54:K54"/>
    <mergeCell ref="H39:I39"/>
    <mergeCell ref="N48:O48"/>
    <mergeCell ref="B38:C38"/>
    <mergeCell ref="B41:C41"/>
    <mergeCell ref="L38:M38"/>
    <mergeCell ref="L41:M41"/>
    <mergeCell ref="N38:O38"/>
    <mergeCell ref="J39:K39"/>
    <mergeCell ref="J40:K40"/>
    <mergeCell ref="J33:K33"/>
    <mergeCell ref="B57:C57"/>
    <mergeCell ref="L54:M54"/>
    <mergeCell ref="B53:C53"/>
    <mergeCell ref="D53:E53"/>
    <mergeCell ref="F53:G53"/>
    <mergeCell ref="J42:K42"/>
    <mergeCell ref="J45:K45"/>
    <mergeCell ref="N47:O47"/>
    <mergeCell ref="D42:E42"/>
    <mergeCell ref="J43:K43"/>
    <mergeCell ref="D43:E43"/>
    <mergeCell ref="F43:G43"/>
    <mergeCell ref="H43:I43"/>
    <mergeCell ref="N43:O43"/>
    <mergeCell ref="N45:O45"/>
    <mergeCell ref="D39:E39"/>
    <mergeCell ref="D40:E40"/>
    <mergeCell ref="F38:G38"/>
    <mergeCell ref="F39:G39"/>
    <mergeCell ref="F57:G57"/>
    <mergeCell ref="H57:I57"/>
    <mergeCell ref="H54:I54"/>
    <mergeCell ref="D54:E54"/>
    <mergeCell ref="F54:G54"/>
    <mergeCell ref="H47:I47"/>
    <mergeCell ref="Q18:R18"/>
    <mergeCell ref="Q38:R38"/>
    <mergeCell ref="J25:K25"/>
    <mergeCell ref="B29:C29"/>
    <mergeCell ref="H56:I56"/>
    <mergeCell ref="J56:K56"/>
    <mergeCell ref="J38:K38"/>
    <mergeCell ref="D38:E38"/>
    <mergeCell ref="D41:E41"/>
    <mergeCell ref="N32:O32"/>
    <mergeCell ref="D29:E29"/>
    <mergeCell ref="H30:I30"/>
    <mergeCell ref="D26:E26"/>
    <mergeCell ref="F24:G24"/>
    <mergeCell ref="H25:I25"/>
    <mergeCell ref="Q23:R23"/>
    <mergeCell ref="L27:M27"/>
    <mergeCell ref="J23:K23"/>
    <mergeCell ref="J27:K27"/>
    <mergeCell ref="L23:M23"/>
    <mergeCell ref="L59:M59"/>
    <mergeCell ref="N55:O55"/>
    <mergeCell ref="H53:I53"/>
    <mergeCell ref="L47:M47"/>
    <mergeCell ref="L45:M45"/>
    <mergeCell ref="H41:I41"/>
    <mergeCell ref="H48:I48"/>
    <mergeCell ref="J57:K57"/>
    <mergeCell ref="L56:M56"/>
    <mergeCell ref="N57:O57"/>
    <mergeCell ref="H58:I58"/>
    <mergeCell ref="J58:K58"/>
    <mergeCell ref="N42:O42"/>
    <mergeCell ref="J41:K41"/>
    <mergeCell ref="H42:I42"/>
    <mergeCell ref="J47:K47"/>
    <mergeCell ref="L49:O49"/>
    <mergeCell ref="L57:M57"/>
    <mergeCell ref="N54:O54"/>
    <mergeCell ref="N56:O56"/>
    <mergeCell ref="B59:C59"/>
    <mergeCell ref="N59:O59"/>
    <mergeCell ref="D59:E59"/>
    <mergeCell ref="F59:G59"/>
    <mergeCell ref="D58:E58"/>
    <mergeCell ref="F58:G58"/>
    <mergeCell ref="B58:C58"/>
    <mergeCell ref="N58:O58"/>
    <mergeCell ref="H59:I59"/>
    <mergeCell ref="J59:K59"/>
    <mergeCell ref="J55:K55"/>
    <mergeCell ref="B43:C43"/>
    <mergeCell ref="D31:E31"/>
    <mergeCell ref="F27:G27"/>
    <mergeCell ref="H27:I27"/>
    <mergeCell ref="D33:E33"/>
    <mergeCell ref="J36:K36"/>
    <mergeCell ref="F41:G41"/>
    <mergeCell ref="B48:C48"/>
    <mergeCell ref="D48:E48"/>
    <mergeCell ref="B42:C42"/>
    <mergeCell ref="H23:I23"/>
    <mergeCell ref="B55:C55"/>
    <mergeCell ref="D55:E55"/>
    <mergeCell ref="F55:G55"/>
    <mergeCell ref="H55:I55"/>
    <mergeCell ref="F48:G48"/>
    <mergeCell ref="B47:C47"/>
    <mergeCell ref="F40:G40"/>
    <mergeCell ref="F33:G33"/>
    <mergeCell ref="L55:M55"/>
    <mergeCell ref="D57:E57"/>
    <mergeCell ref="B39:C39"/>
    <mergeCell ref="B40:C40"/>
    <mergeCell ref="B45:C45"/>
    <mergeCell ref="D45:E45"/>
    <mergeCell ref="F45:G45"/>
    <mergeCell ref="B54:C54"/>
    <mergeCell ref="F42:G42"/>
    <mergeCell ref="H40:I40"/>
    <mergeCell ref="B11:C11"/>
    <mergeCell ref="B36:C36"/>
    <mergeCell ref="D36:E36"/>
    <mergeCell ref="F36:G36"/>
    <mergeCell ref="H36:I36"/>
    <mergeCell ref="B30:C30"/>
    <mergeCell ref="B31:C31"/>
    <mergeCell ref="D30:E30"/>
    <mergeCell ref="B32:C32"/>
    <mergeCell ref="D32:E32"/>
    <mergeCell ref="B10:C10"/>
    <mergeCell ref="D10:E10"/>
    <mergeCell ref="F8:G8"/>
    <mergeCell ref="H14:I14"/>
    <mergeCell ref="L8:M8"/>
    <mergeCell ref="L9:M9"/>
    <mergeCell ref="L10:M10"/>
    <mergeCell ref="B8:C8"/>
    <mergeCell ref="D14:E14"/>
    <mergeCell ref="B12:C12"/>
    <mergeCell ref="L6:M6"/>
    <mergeCell ref="J16:K16"/>
    <mergeCell ref="L16:M16"/>
    <mergeCell ref="J15:K15"/>
    <mergeCell ref="L15:M15"/>
    <mergeCell ref="L11:M11"/>
    <mergeCell ref="J11:K11"/>
    <mergeCell ref="L7:M7"/>
    <mergeCell ref="D13:E13"/>
    <mergeCell ref="H20:I20"/>
    <mergeCell ref="J8:K8"/>
    <mergeCell ref="J9:K9"/>
    <mergeCell ref="H17:I17"/>
    <mergeCell ref="J12:K12"/>
    <mergeCell ref="J14:K14"/>
    <mergeCell ref="J20:K20"/>
    <mergeCell ref="J17:K17"/>
    <mergeCell ref="J13:K13"/>
    <mergeCell ref="B13:C13"/>
    <mergeCell ref="B14:C14"/>
    <mergeCell ref="B15:C15"/>
    <mergeCell ref="B16:C16"/>
    <mergeCell ref="D19:E19"/>
    <mergeCell ref="B20:C20"/>
    <mergeCell ref="D18:E18"/>
    <mergeCell ref="B19:C19"/>
    <mergeCell ref="D20:E20"/>
    <mergeCell ref="D15:E15"/>
    <mergeCell ref="B26:C26"/>
    <mergeCell ref="D24:E24"/>
    <mergeCell ref="D25:E25"/>
    <mergeCell ref="B21:C21"/>
    <mergeCell ref="D16:E16"/>
    <mergeCell ref="D23:E23"/>
    <mergeCell ref="B27:C27"/>
    <mergeCell ref="B18:C18"/>
    <mergeCell ref="B17:C17"/>
    <mergeCell ref="B22:C22"/>
    <mergeCell ref="B23:C23"/>
    <mergeCell ref="D27:E27"/>
    <mergeCell ref="B24:C24"/>
    <mergeCell ref="D21:E21"/>
    <mergeCell ref="D22:E22"/>
    <mergeCell ref="B25:C25"/>
    <mergeCell ref="AC5:AD5"/>
    <mergeCell ref="Q5:R5"/>
    <mergeCell ref="S5:T5"/>
    <mergeCell ref="Y5:Z5"/>
    <mergeCell ref="B5:C5"/>
    <mergeCell ref="B9:C9"/>
    <mergeCell ref="H7:I7"/>
    <mergeCell ref="S7:T7"/>
    <mergeCell ref="D5:E5"/>
    <mergeCell ref="D6:E6"/>
    <mergeCell ref="F9:G9"/>
    <mergeCell ref="H8:I8"/>
    <mergeCell ref="H9:I9"/>
    <mergeCell ref="Q6:R6"/>
    <mergeCell ref="S6:T6"/>
    <mergeCell ref="J7:K7"/>
    <mergeCell ref="F7:G7"/>
    <mergeCell ref="H6:I6"/>
    <mergeCell ref="Q9:R9"/>
    <mergeCell ref="J6:K6"/>
    <mergeCell ref="AC8:AD8"/>
    <mergeCell ref="AC9:AD9"/>
    <mergeCell ref="AC6:AD6"/>
    <mergeCell ref="AA8:AB8"/>
    <mergeCell ref="AA9:AB9"/>
    <mergeCell ref="Y6:Z6"/>
    <mergeCell ref="AA6:AB6"/>
    <mergeCell ref="AC7:AD7"/>
    <mergeCell ref="Y9:Z9"/>
    <mergeCell ref="N5:O5"/>
    <mergeCell ref="N6:O6"/>
    <mergeCell ref="B7:C7"/>
    <mergeCell ref="D7:E7"/>
    <mergeCell ref="F6:G6"/>
    <mergeCell ref="F5:G5"/>
    <mergeCell ref="J5:K5"/>
    <mergeCell ref="B6:C6"/>
    <mergeCell ref="H5:I5"/>
    <mergeCell ref="L5:M5"/>
    <mergeCell ref="N10:O10"/>
    <mergeCell ref="H10:I10"/>
    <mergeCell ref="S11:T11"/>
    <mergeCell ref="L13:M13"/>
    <mergeCell ref="N13:O13"/>
    <mergeCell ref="N14:O14"/>
    <mergeCell ref="Q12:R12"/>
    <mergeCell ref="Q13:R13"/>
    <mergeCell ref="N9:O9"/>
    <mergeCell ref="N8:O8"/>
    <mergeCell ref="S8:T8"/>
    <mergeCell ref="U7:V7"/>
    <mergeCell ref="W7:X7"/>
    <mergeCell ref="S9:T9"/>
    <mergeCell ref="Q7:R7"/>
    <mergeCell ref="N7:O7"/>
    <mergeCell ref="U8:V8"/>
    <mergeCell ref="U9:V9"/>
    <mergeCell ref="AC10:AD10"/>
    <mergeCell ref="AA11:AB11"/>
    <mergeCell ref="U6:V6"/>
    <mergeCell ref="W6:X6"/>
    <mergeCell ref="Y10:Z10"/>
    <mergeCell ref="AA10:AB10"/>
    <mergeCell ref="U10:V10"/>
    <mergeCell ref="W8:X8"/>
    <mergeCell ref="W9:X9"/>
    <mergeCell ref="Y8:Z8"/>
    <mergeCell ref="AC31:AD31"/>
    <mergeCell ref="AC40:AD40"/>
    <mergeCell ref="AC33:AD33"/>
    <mergeCell ref="AC36:AD36"/>
    <mergeCell ref="L14:M14"/>
    <mergeCell ref="N15:O15"/>
    <mergeCell ref="N36:O36"/>
    <mergeCell ref="N16:O16"/>
    <mergeCell ref="Q26:R26"/>
    <mergeCell ref="Q22:R22"/>
    <mergeCell ref="AA5:AB5"/>
    <mergeCell ref="S10:T10"/>
    <mergeCell ref="S17:T17"/>
    <mergeCell ref="AA17:AB17"/>
    <mergeCell ref="U18:V18"/>
    <mergeCell ref="W16:X16"/>
    <mergeCell ref="U5:V5"/>
    <mergeCell ref="W5:X5"/>
    <mergeCell ref="Y11:Z11"/>
    <mergeCell ref="S15:T15"/>
    <mergeCell ref="Y24:Z24"/>
    <mergeCell ref="W26:X26"/>
    <mergeCell ref="W27:X27"/>
    <mergeCell ref="AC11:AD11"/>
    <mergeCell ref="Y12:Z12"/>
    <mergeCell ref="Y45:Z45"/>
    <mergeCell ref="Y34:Z34"/>
    <mergeCell ref="AC27:AD27"/>
    <mergeCell ref="AC30:AD30"/>
    <mergeCell ref="AC32:AD32"/>
    <mergeCell ref="L12:M12"/>
    <mergeCell ref="U26:V26"/>
    <mergeCell ref="H19:I19"/>
    <mergeCell ref="J19:K19"/>
    <mergeCell ref="F26:G26"/>
    <mergeCell ref="W45:X45"/>
    <mergeCell ref="F13:G13"/>
    <mergeCell ref="F20:G20"/>
    <mergeCell ref="H26:I26"/>
    <mergeCell ref="H24:I24"/>
    <mergeCell ref="Q43:R43"/>
    <mergeCell ref="W36:X36"/>
    <mergeCell ref="Q36:R36"/>
    <mergeCell ref="S36:T36"/>
    <mergeCell ref="Q39:R39"/>
    <mergeCell ref="F15:G15"/>
    <mergeCell ref="F17:G17"/>
    <mergeCell ref="F21:G21"/>
    <mergeCell ref="J22:K22"/>
    <mergeCell ref="L22:M22"/>
    <mergeCell ref="Q32:R32"/>
    <mergeCell ref="W29:X29"/>
    <mergeCell ref="S31:T31"/>
    <mergeCell ref="U31:V31"/>
    <mergeCell ref="Q48:R48"/>
    <mergeCell ref="S48:T48"/>
    <mergeCell ref="S43:T43"/>
    <mergeCell ref="U43:V43"/>
    <mergeCell ref="Q45:R45"/>
    <mergeCell ref="S45:T45"/>
    <mergeCell ref="W33:X33"/>
    <mergeCell ref="S41:T41"/>
    <mergeCell ref="W10:X10"/>
    <mergeCell ref="Y26:Z26"/>
    <mergeCell ref="U25:V25"/>
    <mergeCell ref="Y27:Z27"/>
    <mergeCell ref="U36:V36"/>
    <mergeCell ref="U41:V41"/>
    <mergeCell ref="U39:V39"/>
    <mergeCell ref="U40:V40"/>
    <mergeCell ref="Q57:R57"/>
    <mergeCell ref="S57:T57"/>
    <mergeCell ref="U57:V57"/>
    <mergeCell ref="U56:V56"/>
    <mergeCell ref="Q55:R55"/>
    <mergeCell ref="Q56:R56"/>
    <mergeCell ref="S56:T56"/>
    <mergeCell ref="S55:T55"/>
    <mergeCell ref="W43:X43"/>
    <mergeCell ref="Q54:R54"/>
    <mergeCell ref="Y53:Z53"/>
    <mergeCell ref="S54:T54"/>
    <mergeCell ref="Q53:R53"/>
    <mergeCell ref="U55:V55"/>
    <mergeCell ref="Q47:R47"/>
    <mergeCell ref="U45:V45"/>
    <mergeCell ref="U47:V47"/>
    <mergeCell ref="S47:T47"/>
    <mergeCell ref="AC48:AD48"/>
    <mergeCell ref="W53:X53"/>
    <mergeCell ref="S53:T53"/>
    <mergeCell ref="U53:V53"/>
    <mergeCell ref="W54:X54"/>
    <mergeCell ref="Y56:Z56"/>
    <mergeCell ref="AA56:AB56"/>
    <mergeCell ref="U48:V48"/>
    <mergeCell ref="AC45:AD45"/>
    <mergeCell ref="AC53:AD53"/>
    <mergeCell ref="Y48:Z48"/>
    <mergeCell ref="W47:X47"/>
    <mergeCell ref="Y47:Z47"/>
    <mergeCell ref="U54:V54"/>
    <mergeCell ref="AA53:AB53"/>
    <mergeCell ref="AC54:AD54"/>
    <mergeCell ref="Y54:Z54"/>
    <mergeCell ref="AA47:AB47"/>
    <mergeCell ref="AJ17:AK17"/>
    <mergeCell ref="AJ18:AK18"/>
    <mergeCell ref="AL14:AM14"/>
    <mergeCell ref="AC56:AD56"/>
    <mergeCell ref="Y55:Z55"/>
    <mergeCell ref="AA55:AB55"/>
    <mergeCell ref="AA36:AB36"/>
    <mergeCell ref="Y38:Z38"/>
    <mergeCell ref="AA48:AB48"/>
    <mergeCell ref="AA45:AB45"/>
    <mergeCell ref="W58:X58"/>
    <mergeCell ref="AC47:AD47"/>
    <mergeCell ref="AA49:AD49"/>
    <mergeCell ref="AF39:AG39"/>
    <mergeCell ref="AF40:AG40"/>
    <mergeCell ref="AF48:AG48"/>
    <mergeCell ref="Y39:Z39"/>
    <mergeCell ref="W57:X57"/>
    <mergeCell ref="W55:X55"/>
    <mergeCell ref="W48:X48"/>
    <mergeCell ref="AN6:AO6"/>
    <mergeCell ref="AJ7:AK7"/>
    <mergeCell ref="AL7:AM7"/>
    <mergeCell ref="AJ10:AK10"/>
    <mergeCell ref="AF16:AG16"/>
    <mergeCell ref="AF15:AG15"/>
    <mergeCell ref="AF7:AG7"/>
    <mergeCell ref="AN15:AO15"/>
    <mergeCell ref="AJ11:AK11"/>
    <mergeCell ref="AN11:AO11"/>
    <mergeCell ref="AH6:AI6"/>
    <mergeCell ref="AF13:AG13"/>
    <mergeCell ref="AH13:AI13"/>
    <mergeCell ref="AF6:AG6"/>
    <mergeCell ref="AF14:AG14"/>
    <mergeCell ref="W56:X56"/>
    <mergeCell ref="AA54:AB54"/>
    <mergeCell ref="AC55:AD55"/>
    <mergeCell ref="AF33:AG33"/>
    <mergeCell ref="AF11:AG11"/>
    <mergeCell ref="AL12:AM12"/>
    <mergeCell ref="AH7:AI7"/>
    <mergeCell ref="AC59:AD59"/>
    <mergeCell ref="AC58:AD58"/>
    <mergeCell ref="AF47:AG47"/>
    <mergeCell ref="AJ47:AK47"/>
    <mergeCell ref="AL47:AM47"/>
    <mergeCell ref="AC57:AD57"/>
    <mergeCell ref="AH11:AI11"/>
    <mergeCell ref="AH15:AI15"/>
    <mergeCell ref="AP15:AQ15"/>
    <mergeCell ref="AH24:AI24"/>
    <mergeCell ref="Y59:Z59"/>
    <mergeCell ref="AA59:AB59"/>
    <mergeCell ref="AL13:AM13"/>
    <mergeCell ref="AL6:AM6"/>
    <mergeCell ref="AH10:AI10"/>
    <mergeCell ref="Y58:Z58"/>
    <mergeCell ref="AA58:AB58"/>
    <mergeCell ref="AJ12:AK12"/>
    <mergeCell ref="Q59:R59"/>
    <mergeCell ref="S59:T59"/>
    <mergeCell ref="U59:V59"/>
    <mergeCell ref="W59:X59"/>
    <mergeCell ref="Q58:R58"/>
    <mergeCell ref="AN13:AO13"/>
    <mergeCell ref="S58:T58"/>
    <mergeCell ref="U58:V58"/>
    <mergeCell ref="Y57:Z57"/>
    <mergeCell ref="AA57:AB57"/>
    <mergeCell ref="AR8:AS8"/>
    <mergeCell ref="AR7:AS7"/>
    <mergeCell ref="AP8:AQ8"/>
    <mergeCell ref="AR9:AS9"/>
    <mergeCell ref="AR10:AS10"/>
    <mergeCell ref="AN7:AO7"/>
    <mergeCell ref="AR11:AS11"/>
    <mergeCell ref="AN9:AO9"/>
    <mergeCell ref="AL9:AM9"/>
    <mergeCell ref="AH12:AI12"/>
    <mergeCell ref="AR6:AS6"/>
    <mergeCell ref="AP7:AQ7"/>
    <mergeCell ref="AL10:AM10"/>
    <mergeCell ref="AN10:AO10"/>
    <mergeCell ref="AJ6:AK6"/>
    <mergeCell ref="AP6:AQ6"/>
    <mergeCell ref="AF12:AG12"/>
    <mergeCell ref="AF8:AG8"/>
    <mergeCell ref="AF9:AG9"/>
    <mergeCell ref="AF10:AG10"/>
    <mergeCell ref="AR5:AS5"/>
    <mergeCell ref="AH5:AI5"/>
    <mergeCell ref="AJ5:AK5"/>
    <mergeCell ref="AL5:AM5"/>
    <mergeCell ref="AN5:AO5"/>
    <mergeCell ref="AF5:AG5"/>
    <mergeCell ref="AN14:AO14"/>
    <mergeCell ref="AH14:AI14"/>
    <mergeCell ref="AJ14:AK14"/>
    <mergeCell ref="AP14:AQ14"/>
    <mergeCell ref="AP5:AQ5"/>
    <mergeCell ref="AN12:AO12"/>
    <mergeCell ref="AP12:AQ12"/>
    <mergeCell ref="AP10:AQ10"/>
    <mergeCell ref="AP9:AQ9"/>
    <mergeCell ref="AP11:AQ11"/>
    <mergeCell ref="AL21:AM21"/>
    <mergeCell ref="AJ22:AK22"/>
    <mergeCell ref="AJ23:AK23"/>
    <mergeCell ref="AL23:AM23"/>
    <mergeCell ref="AP23:AQ23"/>
    <mergeCell ref="AN23:AO23"/>
    <mergeCell ref="AN22:AO22"/>
    <mergeCell ref="AP22:AQ22"/>
    <mergeCell ref="AN8:AO8"/>
    <mergeCell ref="AL18:AM18"/>
    <mergeCell ref="AN19:AO19"/>
    <mergeCell ref="AN18:AO18"/>
    <mergeCell ref="AL19:AM19"/>
    <mergeCell ref="AJ21:AK21"/>
    <mergeCell ref="AJ19:AK19"/>
    <mergeCell ref="AN20:AO20"/>
    <mergeCell ref="AN21:AO21"/>
    <mergeCell ref="AJ20:AK20"/>
    <mergeCell ref="AN26:AO26"/>
    <mergeCell ref="AH25:AI25"/>
    <mergeCell ref="AL25:AM25"/>
    <mergeCell ref="AN25:AO25"/>
    <mergeCell ref="AP25:AQ25"/>
    <mergeCell ref="AH8:AI8"/>
    <mergeCell ref="AH9:AI9"/>
    <mergeCell ref="AJ8:AK8"/>
    <mergeCell ref="AJ9:AK9"/>
    <mergeCell ref="AL8:AM8"/>
    <mergeCell ref="AP53:AQ53"/>
    <mergeCell ref="AJ53:AK53"/>
    <mergeCell ref="AU57:AV57"/>
    <mergeCell ref="AU41:AV41"/>
    <mergeCell ref="AF27:AG27"/>
    <mergeCell ref="AJ30:AK30"/>
    <mergeCell ref="AU32:AV32"/>
    <mergeCell ref="AJ34:AK34"/>
    <mergeCell ref="AL40:AM40"/>
    <mergeCell ref="AH45:AI45"/>
    <mergeCell ref="AJ45:AK45"/>
    <mergeCell ref="AL45:AM45"/>
    <mergeCell ref="AJ41:AK41"/>
    <mergeCell ref="AN53:AO53"/>
    <mergeCell ref="AL39:AM39"/>
    <mergeCell ref="AH39:AI39"/>
    <mergeCell ref="AR47:AS47"/>
    <mergeCell ref="AH48:AI48"/>
    <mergeCell ref="AJ48:AK48"/>
    <mergeCell ref="AH47:AI47"/>
    <mergeCell ref="AP45:AQ45"/>
    <mergeCell ref="AN48:AO48"/>
    <mergeCell ref="AP48:AQ48"/>
    <mergeCell ref="AN43:AO43"/>
    <mergeCell ref="AU59:AV59"/>
    <mergeCell ref="AH40:AI40"/>
    <mergeCell ref="AN40:AO40"/>
    <mergeCell ref="AJ55:AK55"/>
    <mergeCell ref="AJ42:AK42"/>
    <mergeCell ref="AP41:AQ41"/>
    <mergeCell ref="AN41:AO41"/>
    <mergeCell ref="AR59:AS59"/>
    <mergeCell ref="AR53:AS53"/>
    <mergeCell ref="AR55:AS55"/>
    <mergeCell ref="AN33:AO33"/>
    <mergeCell ref="AP33:AQ33"/>
    <mergeCell ref="AL34:AM34"/>
    <mergeCell ref="AN34:AO34"/>
    <mergeCell ref="AP34:AQ34"/>
    <mergeCell ref="AR57:AS57"/>
    <mergeCell ref="AN39:AO39"/>
    <mergeCell ref="AP42:AQ42"/>
    <mergeCell ref="AR43:AS43"/>
    <mergeCell ref="AN45:AO45"/>
    <mergeCell ref="AR56:AS56"/>
    <mergeCell ref="AR58:AS58"/>
    <mergeCell ref="AP58:AQ58"/>
    <mergeCell ref="AN59:AO59"/>
    <mergeCell ref="AP59:AQ59"/>
    <mergeCell ref="AP57:AQ57"/>
    <mergeCell ref="AP56:AQ56"/>
    <mergeCell ref="AL58:AM58"/>
    <mergeCell ref="AL57:AM57"/>
    <mergeCell ref="AL54:AM54"/>
    <mergeCell ref="AH33:AI33"/>
    <mergeCell ref="AJ33:AK33"/>
    <mergeCell ref="AL33:AM33"/>
    <mergeCell ref="AH36:AI36"/>
    <mergeCell ref="AJ36:AK36"/>
    <mergeCell ref="AH41:AI41"/>
    <mergeCell ref="AH43:AI43"/>
    <mergeCell ref="AF54:AG54"/>
    <mergeCell ref="AH54:AI54"/>
    <mergeCell ref="AN54:AO54"/>
    <mergeCell ref="AJ54:AK54"/>
    <mergeCell ref="AH55:AI55"/>
    <mergeCell ref="AL48:AM48"/>
    <mergeCell ref="AL55:AM55"/>
    <mergeCell ref="AF53:AG53"/>
    <mergeCell ref="AL53:AM53"/>
    <mergeCell ref="AH53:AI53"/>
    <mergeCell ref="AN47:AO47"/>
    <mergeCell ref="AN57:AO57"/>
    <mergeCell ref="AN55:AO55"/>
    <mergeCell ref="AF57:AG57"/>
    <mergeCell ref="AH57:AI57"/>
    <mergeCell ref="AJ57:AK57"/>
    <mergeCell ref="AH56:AI56"/>
    <mergeCell ref="AJ56:AK56"/>
    <mergeCell ref="AL56:AM56"/>
    <mergeCell ref="AF56:AG56"/>
    <mergeCell ref="AF59:AG59"/>
    <mergeCell ref="AH59:AI59"/>
    <mergeCell ref="AJ59:AK59"/>
    <mergeCell ref="AL59:AM59"/>
    <mergeCell ref="AN58:AO58"/>
    <mergeCell ref="AF55:AG55"/>
    <mergeCell ref="AN56:AO56"/>
    <mergeCell ref="AF58:AG58"/>
    <mergeCell ref="AH58:AI58"/>
    <mergeCell ref="AJ58:AK58"/>
    <mergeCell ref="AP54:AQ54"/>
    <mergeCell ref="AP55:AQ55"/>
    <mergeCell ref="AP47:AQ47"/>
    <mergeCell ref="AP26:AQ26"/>
    <mergeCell ref="AR22:AS22"/>
    <mergeCell ref="AR23:AS23"/>
    <mergeCell ref="AR33:AS33"/>
    <mergeCell ref="AR36:AS36"/>
    <mergeCell ref="AP43:AQ43"/>
    <mergeCell ref="AR42:AS42"/>
    <mergeCell ref="AU54:AV54"/>
    <mergeCell ref="AR20:AS20"/>
    <mergeCell ref="AR18:AS18"/>
    <mergeCell ref="AR13:AS13"/>
    <mergeCell ref="AW17:AX17"/>
    <mergeCell ref="AW54:AX54"/>
    <mergeCell ref="AR17:AS17"/>
    <mergeCell ref="AW21:AX21"/>
    <mergeCell ref="AU13:AV13"/>
    <mergeCell ref="AW29:AX29"/>
    <mergeCell ref="AP36:AQ36"/>
    <mergeCell ref="AU24:AV24"/>
    <mergeCell ref="AR26:AS26"/>
    <mergeCell ref="AU23:AV23"/>
    <mergeCell ref="AU33:AV33"/>
    <mergeCell ref="AR14:AS14"/>
    <mergeCell ref="AP21:AQ21"/>
    <mergeCell ref="AP20:AQ20"/>
    <mergeCell ref="AU27:AV27"/>
    <mergeCell ref="AU36:AV36"/>
    <mergeCell ref="AP13:AQ13"/>
    <mergeCell ref="AW57:AX57"/>
    <mergeCell ref="AY57:AZ57"/>
    <mergeCell ref="AU18:AV18"/>
    <mergeCell ref="AU19:AV19"/>
    <mergeCell ref="AW23:AX23"/>
    <mergeCell ref="AR54:AS54"/>
    <mergeCell ref="AP49:AS49"/>
    <mergeCell ref="AY21:AZ21"/>
    <mergeCell ref="AU45:AV45"/>
    <mergeCell ref="AY54:AZ54"/>
    <mergeCell ref="AY15:AZ15"/>
    <mergeCell ref="AW16:AX16"/>
    <mergeCell ref="BA27:BB27"/>
    <mergeCell ref="BA23:BB23"/>
    <mergeCell ref="BC22:BD22"/>
    <mergeCell ref="AY29:AZ29"/>
    <mergeCell ref="BA29:BB29"/>
    <mergeCell ref="AY23:AZ23"/>
    <mergeCell ref="BA20:BB20"/>
    <mergeCell ref="BA17:BB17"/>
    <mergeCell ref="AW45:AX45"/>
    <mergeCell ref="AY45:AZ45"/>
    <mergeCell ref="AY43:AZ43"/>
    <mergeCell ref="AW48:AX48"/>
    <mergeCell ref="BA48:BB48"/>
    <mergeCell ref="BA45:BB45"/>
    <mergeCell ref="BA22:BB22"/>
    <mergeCell ref="AY36:AZ36"/>
    <mergeCell ref="BA38:BB38"/>
    <mergeCell ref="BC12:BD12"/>
    <mergeCell ref="BE12:BF12"/>
    <mergeCell ref="BG12:BH12"/>
    <mergeCell ref="AY12:AZ12"/>
    <mergeCell ref="BE13:BF13"/>
    <mergeCell ref="BA13:BB13"/>
    <mergeCell ref="BA8:BB8"/>
    <mergeCell ref="BC13:BD13"/>
    <mergeCell ref="BC11:BD11"/>
    <mergeCell ref="BA10:BB10"/>
    <mergeCell ref="BC10:BD10"/>
    <mergeCell ref="AW11:AX11"/>
    <mergeCell ref="AY11:AZ11"/>
    <mergeCell ref="BA11:BB11"/>
    <mergeCell ref="BA12:BB12"/>
    <mergeCell ref="AW13:AX13"/>
    <mergeCell ref="BC53:BD53"/>
    <mergeCell ref="AY48:AZ48"/>
    <mergeCell ref="AU53:AV53"/>
    <mergeCell ref="BE56:BF56"/>
    <mergeCell ref="AU55:AV55"/>
    <mergeCell ref="AW53:AX53"/>
    <mergeCell ref="AY53:AZ53"/>
    <mergeCell ref="BA53:BB53"/>
    <mergeCell ref="AW56:AX56"/>
    <mergeCell ref="AY56:AZ56"/>
    <mergeCell ref="BG57:BH57"/>
    <mergeCell ref="BA57:BB57"/>
    <mergeCell ref="AW58:AX58"/>
    <mergeCell ref="AY58:AZ58"/>
    <mergeCell ref="BA58:BB58"/>
    <mergeCell ref="BC57:BD57"/>
    <mergeCell ref="BC58:BD58"/>
    <mergeCell ref="BE58:BF58"/>
    <mergeCell ref="BG58:BH58"/>
    <mergeCell ref="BE57:BF57"/>
    <mergeCell ref="AW59:AX59"/>
    <mergeCell ref="AY59:AZ59"/>
    <mergeCell ref="AU58:AV58"/>
    <mergeCell ref="BA59:BB59"/>
    <mergeCell ref="BC56:BD56"/>
    <mergeCell ref="BA47:BB47"/>
    <mergeCell ref="AW47:AX47"/>
    <mergeCell ref="AY47:AZ47"/>
    <mergeCell ref="BA54:BB54"/>
    <mergeCell ref="BC55:BD55"/>
    <mergeCell ref="BG56:BH56"/>
    <mergeCell ref="BA42:BB42"/>
    <mergeCell ref="AU56:AV56"/>
    <mergeCell ref="AW55:AX55"/>
    <mergeCell ref="AY55:AZ55"/>
    <mergeCell ref="BE53:BF53"/>
    <mergeCell ref="BC42:BD42"/>
    <mergeCell ref="BG55:BH55"/>
    <mergeCell ref="BG53:BH53"/>
    <mergeCell ref="BG54:BH54"/>
    <mergeCell ref="BA56:BB56"/>
    <mergeCell ref="BA55:BB55"/>
    <mergeCell ref="BC54:BD54"/>
    <mergeCell ref="BE54:BF54"/>
    <mergeCell ref="BE55:BF55"/>
    <mergeCell ref="BT27:BU27"/>
    <mergeCell ref="BR29:BS29"/>
    <mergeCell ref="BP43:BQ43"/>
    <mergeCell ref="BC45:BD45"/>
    <mergeCell ref="BT32:BU32"/>
    <mergeCell ref="BG25:BH25"/>
    <mergeCell ref="BC25:BD25"/>
    <mergeCell ref="BC27:BD27"/>
    <mergeCell ref="AW38:AX38"/>
    <mergeCell ref="AY38:AZ38"/>
    <mergeCell ref="BC19:BD19"/>
    <mergeCell ref="BG38:BH38"/>
    <mergeCell ref="BA21:BB21"/>
    <mergeCell ref="BC24:BD24"/>
    <mergeCell ref="BA24:BB24"/>
    <mergeCell ref="BC18:BD18"/>
    <mergeCell ref="BP21:BQ21"/>
    <mergeCell ref="BP23:BQ23"/>
    <mergeCell ref="BL32:BM32"/>
    <mergeCell ref="BN34:BO34"/>
    <mergeCell ref="BE33:BF33"/>
    <mergeCell ref="BG22:BH22"/>
    <mergeCell ref="BE34:BF34"/>
    <mergeCell ref="BE30:BF30"/>
    <mergeCell ref="BJ30:BK30"/>
    <mergeCell ref="BA18:BB18"/>
    <mergeCell ref="BG19:BH19"/>
    <mergeCell ref="BE23:BF23"/>
    <mergeCell ref="BG26:BH26"/>
    <mergeCell ref="BE25:BF25"/>
    <mergeCell ref="BG24:BH24"/>
    <mergeCell ref="BG21:BH21"/>
    <mergeCell ref="BE18:BF18"/>
    <mergeCell ref="BC21:BD21"/>
    <mergeCell ref="BE20:BF20"/>
    <mergeCell ref="BJ26:BK26"/>
    <mergeCell ref="BE49:BH49"/>
    <mergeCell ref="BG45:BH45"/>
    <mergeCell ref="BR32:BS32"/>
    <mergeCell ref="BG32:BH32"/>
    <mergeCell ref="BG31:BH31"/>
    <mergeCell ref="BJ41:BK41"/>
    <mergeCell ref="BJ42:BK42"/>
    <mergeCell ref="BG48:BH48"/>
    <mergeCell ref="BG27:BH27"/>
    <mergeCell ref="BT26:BU26"/>
    <mergeCell ref="BR27:BS27"/>
    <mergeCell ref="BP48:BQ48"/>
    <mergeCell ref="BL47:BM47"/>
    <mergeCell ref="BP45:BQ45"/>
    <mergeCell ref="BJ38:BK38"/>
    <mergeCell ref="BT45:BU45"/>
    <mergeCell ref="BR47:BS47"/>
    <mergeCell ref="BT47:BU47"/>
    <mergeCell ref="BR48:BS48"/>
    <mergeCell ref="BT48:BU48"/>
    <mergeCell ref="BN43:BO43"/>
    <mergeCell ref="BG39:BH39"/>
    <mergeCell ref="BL42:BM42"/>
    <mergeCell ref="BN53:BO53"/>
    <mergeCell ref="BL48:BM48"/>
    <mergeCell ref="BN48:BO48"/>
    <mergeCell ref="BN47:BO47"/>
    <mergeCell ref="BL43:BM43"/>
    <mergeCell ref="BT53:BU53"/>
    <mergeCell ref="BJ43:BK43"/>
    <mergeCell ref="BL31:BM31"/>
    <mergeCell ref="BT31:BU31"/>
    <mergeCell ref="BG42:BH42"/>
    <mergeCell ref="BP47:BQ47"/>
    <mergeCell ref="BP53:BQ53"/>
    <mergeCell ref="BR43:BS43"/>
    <mergeCell ref="BR39:BS39"/>
    <mergeCell ref="BN42:BO42"/>
    <mergeCell ref="BJ47:BK47"/>
    <mergeCell ref="BV11:BW11"/>
    <mergeCell ref="BL16:BM16"/>
    <mergeCell ref="BR14:BS14"/>
    <mergeCell ref="BP13:BQ13"/>
    <mergeCell ref="BR10:BS10"/>
    <mergeCell ref="BT10:BU10"/>
    <mergeCell ref="BV10:BW10"/>
    <mergeCell ref="BV13:BW13"/>
    <mergeCell ref="BT16:BU16"/>
    <mergeCell ref="BP16:BQ16"/>
    <mergeCell ref="BJ8:BK8"/>
    <mergeCell ref="BR9:BS9"/>
    <mergeCell ref="BP12:BQ12"/>
    <mergeCell ref="BL12:BM12"/>
    <mergeCell ref="BN12:BO12"/>
    <mergeCell ref="BL11:BM11"/>
    <mergeCell ref="BP11:BQ11"/>
    <mergeCell ref="BR11:BS11"/>
    <mergeCell ref="BP10:BQ10"/>
    <mergeCell ref="BP8:BQ8"/>
    <mergeCell ref="BV6:BW6"/>
    <mergeCell ref="BV7:BW7"/>
    <mergeCell ref="BT7:BU7"/>
    <mergeCell ref="BR8:BS8"/>
    <mergeCell ref="BV8:BW8"/>
    <mergeCell ref="BT11:BU11"/>
    <mergeCell ref="BT9:BU9"/>
    <mergeCell ref="BV9:BW9"/>
    <mergeCell ref="BR6:BS6"/>
    <mergeCell ref="BT6:BU6"/>
    <mergeCell ref="BC59:BD59"/>
    <mergeCell ref="BE59:BF59"/>
    <mergeCell ref="BG59:BH59"/>
    <mergeCell ref="BC34:BD34"/>
    <mergeCell ref="BE47:BF47"/>
    <mergeCell ref="BP9:BQ9"/>
    <mergeCell ref="BP31:BQ31"/>
    <mergeCell ref="BP24:BQ24"/>
    <mergeCell ref="BL9:BM9"/>
    <mergeCell ref="BN56:BO56"/>
    <mergeCell ref="BL30:BM30"/>
    <mergeCell ref="BN30:BO30"/>
    <mergeCell ref="BP30:BQ30"/>
    <mergeCell ref="BR30:BS30"/>
    <mergeCell ref="BT30:BU30"/>
    <mergeCell ref="BV30:BW30"/>
    <mergeCell ref="BT29:BU29"/>
    <mergeCell ref="BJ29:BK29"/>
    <mergeCell ref="BT5:BU5"/>
    <mergeCell ref="BV5:BW5"/>
    <mergeCell ref="BL5:BM5"/>
    <mergeCell ref="BN5:BO5"/>
    <mergeCell ref="BP5:BQ5"/>
    <mergeCell ref="BR5:BS5"/>
    <mergeCell ref="BV24:BW24"/>
    <mergeCell ref="BV21:BW21"/>
    <mergeCell ref="BR18:BS18"/>
    <mergeCell ref="BV12:BW12"/>
    <mergeCell ref="BR17:BS17"/>
    <mergeCell ref="BT19:BU19"/>
    <mergeCell ref="BR12:BS12"/>
    <mergeCell ref="BT12:BU12"/>
    <mergeCell ref="BR13:BS13"/>
    <mergeCell ref="BR16:BS16"/>
    <mergeCell ref="BV16:BW16"/>
    <mergeCell ref="BV18:BW18"/>
    <mergeCell ref="BT14:BU14"/>
    <mergeCell ref="BP14:BQ14"/>
    <mergeCell ref="BN17:BO17"/>
    <mergeCell ref="BL7:BM7"/>
    <mergeCell ref="BN7:BO7"/>
    <mergeCell ref="BN13:BO13"/>
    <mergeCell ref="BL8:BM8"/>
    <mergeCell ref="BN8:BO8"/>
    <mergeCell ref="BN9:BO9"/>
    <mergeCell ref="BT8:BU8"/>
    <mergeCell ref="BV25:BW25"/>
    <mergeCell ref="BN25:BO25"/>
    <mergeCell ref="BP25:BQ25"/>
    <mergeCell ref="BR25:BS25"/>
    <mergeCell ref="BT25:BU25"/>
    <mergeCell ref="BT21:BU21"/>
    <mergeCell ref="BT22:BU22"/>
    <mergeCell ref="BN22:BO22"/>
    <mergeCell ref="BR23:BS23"/>
    <mergeCell ref="BR24:BS24"/>
    <mergeCell ref="BP6:BQ6"/>
    <mergeCell ref="BN11:BO11"/>
    <mergeCell ref="BP15:BQ15"/>
    <mergeCell ref="BL27:BM27"/>
    <mergeCell ref="BN27:BO27"/>
    <mergeCell ref="BP27:BQ27"/>
    <mergeCell ref="BL6:BM6"/>
    <mergeCell ref="BP7:BQ7"/>
    <mergeCell ref="BN21:BO21"/>
    <mergeCell ref="BN24:BO24"/>
    <mergeCell ref="BV54:BW54"/>
    <mergeCell ref="BJ57:BK57"/>
    <mergeCell ref="BL57:BM57"/>
    <mergeCell ref="BN57:BO57"/>
    <mergeCell ref="BP57:BQ57"/>
    <mergeCell ref="BR57:BS57"/>
    <mergeCell ref="BL56:BM56"/>
    <mergeCell ref="BV57:BW57"/>
    <mergeCell ref="BR54:BS54"/>
    <mergeCell ref="BT54:BU54"/>
    <mergeCell ref="BT57:BU57"/>
    <mergeCell ref="BV55:BW55"/>
    <mergeCell ref="BN45:BO45"/>
    <mergeCell ref="BP56:BQ56"/>
    <mergeCell ref="BR56:BS56"/>
    <mergeCell ref="BT55:BU55"/>
    <mergeCell ref="BV56:BW56"/>
    <mergeCell ref="BV53:BW53"/>
    <mergeCell ref="BV45:BW45"/>
    <mergeCell ref="BR45:BS45"/>
    <mergeCell ref="AU14:AV14"/>
    <mergeCell ref="AU16:AV16"/>
    <mergeCell ref="AU15:AV15"/>
    <mergeCell ref="BN40:BO40"/>
    <mergeCell ref="BT42:BU42"/>
    <mergeCell ref="BR42:BS42"/>
    <mergeCell ref="BL40:BM40"/>
    <mergeCell ref="BE40:BF40"/>
    <mergeCell ref="BT40:BU40"/>
    <mergeCell ref="BN41:BO41"/>
    <mergeCell ref="BC43:BD43"/>
    <mergeCell ref="BE38:BF38"/>
    <mergeCell ref="BE32:BF32"/>
    <mergeCell ref="BG41:BH41"/>
    <mergeCell ref="BJ5:BK5"/>
    <mergeCell ref="BJ6:BK6"/>
    <mergeCell ref="BJ12:BK12"/>
    <mergeCell ref="BE43:BF43"/>
    <mergeCell ref="BJ10:BK10"/>
    <mergeCell ref="BJ7:BK7"/>
    <mergeCell ref="BJ3:BK3"/>
    <mergeCell ref="BJ11:BK11"/>
    <mergeCell ref="BJ13:BK13"/>
    <mergeCell ref="BJ45:BK45"/>
    <mergeCell ref="BJ33:BK33"/>
    <mergeCell ref="BJ31:BK31"/>
    <mergeCell ref="BJ14:BK14"/>
    <mergeCell ref="BJ16:BK16"/>
    <mergeCell ref="BJ15:BK15"/>
    <mergeCell ref="BJ9:BK9"/>
    <mergeCell ref="BJ56:BK56"/>
    <mergeCell ref="BJ55:BK55"/>
    <mergeCell ref="BL55:BM55"/>
    <mergeCell ref="BJ54:BK54"/>
    <mergeCell ref="BL54:BM54"/>
    <mergeCell ref="BN54:BO54"/>
    <mergeCell ref="AH30:AI30"/>
    <mergeCell ref="AJ29:AK29"/>
    <mergeCell ref="L25:M25"/>
    <mergeCell ref="AC29:AD29"/>
    <mergeCell ref="W25:X25"/>
    <mergeCell ref="Y25:Z25"/>
    <mergeCell ref="AA25:AB25"/>
    <mergeCell ref="AJ25:AK25"/>
    <mergeCell ref="S29:T29"/>
    <mergeCell ref="Q29:R29"/>
    <mergeCell ref="U42:V42"/>
    <mergeCell ref="L42:M42"/>
    <mergeCell ref="L43:M43"/>
    <mergeCell ref="AY24:AZ24"/>
    <mergeCell ref="AN24:AO24"/>
    <mergeCell ref="AP24:AQ24"/>
    <mergeCell ref="AJ24:AK24"/>
    <mergeCell ref="AH27:AI27"/>
    <mergeCell ref="AJ27:AK27"/>
    <mergeCell ref="Q42:R42"/>
    <mergeCell ref="AC34:AD34"/>
    <mergeCell ref="BC36:BD36"/>
    <mergeCell ref="BG43:BH43"/>
    <mergeCell ref="S39:T39"/>
    <mergeCell ref="S40:T40"/>
    <mergeCell ref="AL42:AM42"/>
    <mergeCell ref="BG36:BH36"/>
    <mergeCell ref="AR41:AS41"/>
    <mergeCell ref="AR38:AS38"/>
    <mergeCell ref="Y41:Z41"/>
    <mergeCell ref="BL45:BM45"/>
    <mergeCell ref="BC48:BD48"/>
    <mergeCell ref="BJ48:BK48"/>
    <mergeCell ref="BT56:BU56"/>
    <mergeCell ref="BR55:BS55"/>
    <mergeCell ref="BL53:BM53"/>
    <mergeCell ref="BN55:BO55"/>
    <mergeCell ref="BR53:BS53"/>
    <mergeCell ref="BJ53:BK53"/>
    <mergeCell ref="BP55:BQ55"/>
    <mergeCell ref="BV59:BW59"/>
    <mergeCell ref="BJ58:BK58"/>
    <mergeCell ref="BL58:BM58"/>
    <mergeCell ref="BV58:BW58"/>
    <mergeCell ref="BN58:BO58"/>
    <mergeCell ref="BJ59:BK59"/>
    <mergeCell ref="BL59:BM59"/>
    <mergeCell ref="BP58:BQ58"/>
    <mergeCell ref="BR58:BS58"/>
    <mergeCell ref="BN59:BO59"/>
    <mergeCell ref="BG17:BH17"/>
    <mergeCell ref="AU47:AV47"/>
    <mergeCell ref="AU48:AV48"/>
    <mergeCell ref="BE41:BF41"/>
    <mergeCell ref="BE42:BF42"/>
    <mergeCell ref="BC47:BD47"/>
    <mergeCell ref="BG47:BH47"/>
    <mergeCell ref="BE48:BF48"/>
    <mergeCell ref="AY26:AZ26"/>
    <mergeCell ref="BA26:BB26"/>
    <mergeCell ref="BT58:BU58"/>
    <mergeCell ref="AW40:AX40"/>
    <mergeCell ref="BA39:BB39"/>
    <mergeCell ref="BP59:BQ59"/>
    <mergeCell ref="BR59:BS59"/>
    <mergeCell ref="BT59:BU59"/>
    <mergeCell ref="BP42:BQ42"/>
    <mergeCell ref="BP39:BQ39"/>
    <mergeCell ref="BT41:BU41"/>
    <mergeCell ref="BP54:BQ54"/>
    <mergeCell ref="AR32:AS32"/>
    <mergeCell ref="AR45:AS45"/>
    <mergeCell ref="AF45:AG45"/>
    <mergeCell ref="AL43:AM43"/>
    <mergeCell ref="AL36:AM36"/>
    <mergeCell ref="AN36:AO36"/>
    <mergeCell ref="AH38:AI38"/>
    <mergeCell ref="AN38:AO38"/>
    <mergeCell ref="AH32:AI32"/>
    <mergeCell ref="AL41:AM41"/>
    <mergeCell ref="AR48:AS48"/>
    <mergeCell ref="AP39:AQ39"/>
    <mergeCell ref="AN27:AO27"/>
    <mergeCell ref="AP27:AQ27"/>
    <mergeCell ref="AR27:AS27"/>
    <mergeCell ref="AP31:AQ31"/>
    <mergeCell ref="AR29:AS29"/>
    <mergeCell ref="AN30:AO30"/>
    <mergeCell ref="AN29:AO29"/>
    <mergeCell ref="AP29:AQ29"/>
    <mergeCell ref="AU10:AV10"/>
    <mergeCell ref="AR12:AS12"/>
    <mergeCell ref="AR16:AS16"/>
    <mergeCell ref="AP18:AQ18"/>
    <mergeCell ref="AU11:AV11"/>
    <mergeCell ref="AF34:AG34"/>
    <mergeCell ref="AH34:AI34"/>
    <mergeCell ref="AN31:AO31"/>
    <mergeCell ref="AL32:AM32"/>
    <mergeCell ref="AL27:AM27"/>
    <mergeCell ref="AF3:AG3"/>
    <mergeCell ref="AW5:AX5"/>
    <mergeCell ref="AY5:AZ5"/>
    <mergeCell ref="AY6:AZ6"/>
    <mergeCell ref="AU8:AV8"/>
    <mergeCell ref="AU9:AV9"/>
    <mergeCell ref="AU3:AV3"/>
    <mergeCell ref="AU5:AV5"/>
    <mergeCell ref="AU6:AV6"/>
    <mergeCell ref="AY9:AZ9"/>
    <mergeCell ref="AL38:AM38"/>
    <mergeCell ref="AN42:AO42"/>
    <mergeCell ref="AP38:AQ38"/>
    <mergeCell ref="AY39:AZ39"/>
    <mergeCell ref="AY40:AZ40"/>
    <mergeCell ref="W41:X41"/>
    <mergeCell ref="W42:X42"/>
    <mergeCell ref="AJ40:AK40"/>
    <mergeCell ref="W39:X39"/>
    <mergeCell ref="W40:X40"/>
    <mergeCell ref="B3:C3"/>
    <mergeCell ref="Q3:R3"/>
    <mergeCell ref="U34:V34"/>
    <mergeCell ref="W34:X34"/>
    <mergeCell ref="F25:G25"/>
    <mergeCell ref="AY42:AZ42"/>
    <mergeCell ref="AU42:AV42"/>
    <mergeCell ref="AP40:AQ40"/>
    <mergeCell ref="AW41:AX41"/>
    <mergeCell ref="AW42:AX42"/>
    <mergeCell ref="BA30:BB30"/>
    <mergeCell ref="BA31:BB31"/>
    <mergeCell ref="AY27:AZ27"/>
    <mergeCell ref="BE19:BF19"/>
    <mergeCell ref="AY13:AZ13"/>
    <mergeCell ref="BC15:BD15"/>
    <mergeCell ref="BE17:BF17"/>
    <mergeCell ref="BC17:BD17"/>
    <mergeCell ref="BE16:BF16"/>
    <mergeCell ref="BA15:BB15"/>
    <mergeCell ref="AW33:AX33"/>
    <mergeCell ref="AY33:AZ33"/>
    <mergeCell ref="BE6:BF6"/>
    <mergeCell ref="BA6:BB6"/>
    <mergeCell ref="AW10:AX10"/>
    <mergeCell ref="BC6:BD6"/>
    <mergeCell ref="AY7:AZ7"/>
    <mergeCell ref="BA7:BB7"/>
    <mergeCell ref="BE10:BF10"/>
    <mergeCell ref="AW6:AX6"/>
    <mergeCell ref="BE5:BF5"/>
    <mergeCell ref="BG5:BH5"/>
    <mergeCell ref="BA5:BB5"/>
    <mergeCell ref="BC5:BD5"/>
    <mergeCell ref="BC16:BD16"/>
    <mergeCell ref="AW18:AX18"/>
    <mergeCell ref="BG18:BH18"/>
    <mergeCell ref="BG11:BH11"/>
    <mergeCell ref="BG14:BH14"/>
    <mergeCell ref="BG9:BH9"/>
    <mergeCell ref="BT38:BU38"/>
    <mergeCell ref="BT36:BU36"/>
    <mergeCell ref="BR31:BS31"/>
    <mergeCell ref="BP40:BQ40"/>
    <mergeCell ref="BR36:BS36"/>
    <mergeCell ref="BP36:BQ36"/>
    <mergeCell ref="BP38:BQ38"/>
    <mergeCell ref="BR40:BS40"/>
    <mergeCell ref="BR33:BS33"/>
    <mergeCell ref="BR38:BS38"/>
    <mergeCell ref="BL38:BM38"/>
    <mergeCell ref="BL34:BM34"/>
    <mergeCell ref="BP34:BQ34"/>
    <mergeCell ref="BP32:BQ32"/>
    <mergeCell ref="BN36:BO36"/>
    <mergeCell ref="BR34:BS34"/>
    <mergeCell ref="BL41:BM41"/>
    <mergeCell ref="BT24:BU24"/>
    <mergeCell ref="BP33:BQ33"/>
    <mergeCell ref="BP41:BQ41"/>
    <mergeCell ref="BR41:BS41"/>
    <mergeCell ref="BT39:BU39"/>
    <mergeCell ref="BR26:BS26"/>
    <mergeCell ref="BP26:BQ26"/>
    <mergeCell ref="BN29:BO29"/>
    <mergeCell ref="BP29:BQ29"/>
    <mergeCell ref="BG16:BH16"/>
    <mergeCell ref="BG15:BH15"/>
    <mergeCell ref="BE15:BF15"/>
    <mergeCell ref="AU38:AV38"/>
    <mergeCell ref="BL33:BM33"/>
    <mergeCell ref="BG34:BH34"/>
    <mergeCell ref="BG29:BH29"/>
    <mergeCell ref="BJ25:BK25"/>
    <mergeCell ref="BL36:BM36"/>
    <mergeCell ref="AW15:AX15"/>
    <mergeCell ref="AR24:AS24"/>
    <mergeCell ref="AR31:AS31"/>
    <mergeCell ref="AW24:AX24"/>
    <mergeCell ref="BJ36:BK36"/>
    <mergeCell ref="AU26:AV26"/>
    <mergeCell ref="BJ17:BK17"/>
    <mergeCell ref="AU17:AV17"/>
    <mergeCell ref="BA36:BB36"/>
    <mergeCell ref="BG33:BH33"/>
    <mergeCell ref="BE29:BF29"/>
    <mergeCell ref="BN38:BO38"/>
    <mergeCell ref="BL39:BM39"/>
    <mergeCell ref="BN39:BO39"/>
    <mergeCell ref="BN20:BO20"/>
    <mergeCell ref="BJ27:BK27"/>
    <mergeCell ref="BJ32:BK32"/>
    <mergeCell ref="BJ39:BK39"/>
    <mergeCell ref="BL26:BM26"/>
    <mergeCell ref="BN26:BO26"/>
    <mergeCell ref="BN33:BO33"/>
    <mergeCell ref="AL24:AM24"/>
    <mergeCell ref="AF25:AG25"/>
    <mergeCell ref="BA14:BB14"/>
    <mergeCell ref="BC14:BD14"/>
    <mergeCell ref="BE14:BF14"/>
    <mergeCell ref="BE36:BF36"/>
    <mergeCell ref="AU20:AV20"/>
    <mergeCell ref="AU22:AV22"/>
    <mergeCell ref="AR25:AS25"/>
    <mergeCell ref="BC20:BD20"/>
    <mergeCell ref="AF29:AG29"/>
    <mergeCell ref="AF30:AG30"/>
    <mergeCell ref="AF32:AG32"/>
    <mergeCell ref="AN32:AO32"/>
    <mergeCell ref="AJ32:AK32"/>
    <mergeCell ref="AF31:AG31"/>
    <mergeCell ref="AJ31:AK31"/>
    <mergeCell ref="AH31:AI31"/>
    <mergeCell ref="AH29:AI29"/>
    <mergeCell ref="AL29:AM29"/>
    <mergeCell ref="S38:T38"/>
    <mergeCell ref="AA38:AB38"/>
    <mergeCell ref="N40:O40"/>
    <mergeCell ref="AF38:AG38"/>
    <mergeCell ref="U38:V38"/>
    <mergeCell ref="W38:X38"/>
    <mergeCell ref="AA39:AB39"/>
    <mergeCell ref="AA40:AB40"/>
    <mergeCell ref="Y40:Z40"/>
    <mergeCell ref="AF24:AG24"/>
    <mergeCell ref="BA16:BB16"/>
    <mergeCell ref="AJ43:AK43"/>
    <mergeCell ref="AC41:AD41"/>
    <mergeCell ref="AC42:AD42"/>
    <mergeCell ref="AF42:AG42"/>
    <mergeCell ref="BA41:BB41"/>
    <mergeCell ref="AW39:AX39"/>
    <mergeCell ref="AC38:AD38"/>
    <mergeCell ref="AF26:AG26"/>
    <mergeCell ref="AF41:AG41"/>
    <mergeCell ref="AF43:AG43"/>
    <mergeCell ref="Y43:Z43"/>
    <mergeCell ref="AA41:AB41"/>
    <mergeCell ref="AF36:AG36"/>
    <mergeCell ref="AJ38:AK38"/>
    <mergeCell ref="AH42:AI42"/>
    <mergeCell ref="AC43:AD43"/>
    <mergeCell ref="Y42:Z42"/>
    <mergeCell ref="AA42:AB42"/>
    <mergeCell ref="AA43:AB43"/>
    <mergeCell ref="S42:T42"/>
    <mergeCell ref="Q41:R41"/>
    <mergeCell ref="BJ40:BK40"/>
    <mergeCell ref="BG40:BH40"/>
    <mergeCell ref="BA40:BB40"/>
    <mergeCell ref="AU40:AV40"/>
    <mergeCell ref="BA43:BB43"/>
    <mergeCell ref="Q40:R40"/>
    <mergeCell ref="L39:M39"/>
    <mergeCell ref="L40:M40"/>
    <mergeCell ref="BE39:BF39"/>
    <mergeCell ref="BC39:BD39"/>
    <mergeCell ref="BC40:BD40"/>
    <mergeCell ref="AJ39:AK39"/>
    <mergeCell ref="AR39:AS39"/>
    <mergeCell ref="AU39:AV39"/>
    <mergeCell ref="AC39:AD39"/>
    <mergeCell ref="AR40:AS40"/>
    <mergeCell ref="BE60:BF60"/>
    <mergeCell ref="BE61:BF61"/>
    <mergeCell ref="BE62:BF62"/>
    <mergeCell ref="AW60:AX60"/>
    <mergeCell ref="AW61:AX61"/>
    <mergeCell ref="AW62:AX62"/>
  </mergeCells>
  <conditionalFormatting sqref="B54:O59 Q54:AD59 AU18:BH18 AF54:AS59 AU54:BH59 B36:O36 Q36:AD36 AF36:AS36 B5:O6 AF18:AS18 B13:O15 B29:O31 BL40:BM42 BK41:BK42 B10:O11 Q29:AD31 Q5:AD6 B18:O18 AF29:AS31 AF13:AS15 Q18:AD18 AU29:BH31 AU5:BH6 AU13:BH15 B38:O42 AU10:BH11 R41:R42 AG41:AG42 BA40:BB42 BN38:CA42 Q38:Q42 S38:AD42 R38 AF38:AF42 AH38:AS42 AG38 AU38:AU42 AV41:AV42 AV38 AW38:AZ42 BC38:BH42 BA38:BB38 BJ38:BJ42 BK38:BM38 Q10:AD11 Q13:AD15 AF10:AS11 AF5:AS6 BJ54:CA59 BJ10:CA11 BJ5:CA6 BJ13:CA15 BJ18:CA18 BJ29:CA31 BJ36:CA36">
    <cfRule type="cellIs" priority="3" dxfId="3" operator="greaterThanOrEqual" stopIfTrue="1">
      <formula>0.01</formula>
    </cfRule>
  </conditionalFormatting>
  <conditionalFormatting sqref="AU36:BH36">
    <cfRule type="cellIs" priority="4" dxfId="3" operator="lessThan" stopIfTrue="1">
      <formula>0.01</formula>
    </cfRule>
  </conditionalFormatting>
  <conditionalFormatting sqref="B8:O9 AW8:AW9 S8:AC9 AR8:AR9 Q8:Q9 AF8:AF9 AH8:AH9 AJ8:AJ9 AL8:AL9 AN8:AN9 AP8:AP9 AU8:AU9 AY8:BH9 BL8:BL9 BJ8:BJ9 BN8:CA9">
    <cfRule type="cellIs" priority="5" dxfId="3" operator="greaterThan" stopIfTrue="1">
      <formula>0.01</formula>
    </cfRule>
  </conditionalFormatting>
  <conditionalFormatting sqref="BE60:BF62">
    <cfRule type="cellIs" priority="2" dxfId="3" operator="greaterThanOrEqual" stopIfTrue="1">
      <formula>0.01</formula>
    </cfRule>
  </conditionalFormatting>
  <conditionalFormatting sqref="AW60:AX62">
    <cfRule type="cellIs" priority="1" dxfId="3" operator="greaterThanOrEqual" stopIfTrue="1">
      <formula>0.01</formula>
    </cfRule>
  </conditionalFormatting>
  <printOptions verticalCentered="1"/>
  <pageMargins left="0.35433070866141736" right="0.35433070866141736" top="0.1968503937007874" bottom="0.1968503937007874" header="0.1968503937007874" footer="0.31496062992125984"/>
  <pageSetup fitToWidth="6" horizontalDpi="600" verticalDpi="600" orientation="landscape" paperSize="9" scale="91" r:id="rId1"/>
  <colBreaks count="3" manualBreakCount="3">
    <brk id="46" max="49" man="1"/>
    <brk id="61" max="49" man="1"/>
    <brk id="80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0"/>
  <sheetViews>
    <sheetView tabSelected="1" zoomScalePageLayoutView="0" workbookViewId="0" topLeftCell="A1">
      <pane xSplit="1" ySplit="4" topLeftCell="B5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B6" sqref="B6"/>
    </sheetView>
  </sheetViews>
  <sheetFormatPr defaultColWidth="9.140625" defaultRowHeight="12.75"/>
  <cols>
    <col min="1" max="1" width="22.421875" style="0" customWidth="1"/>
    <col min="2" max="2" width="10.140625" style="0" customWidth="1"/>
    <col min="3" max="3" width="10.140625" style="0" bestFit="1" customWidth="1"/>
    <col min="4" max="4" width="10.8515625" style="0" bestFit="1" customWidth="1"/>
    <col min="5" max="8" width="10.140625" style="0" bestFit="1" customWidth="1"/>
    <col min="9" max="10" width="10.140625" style="0" hidden="1" customWidth="1"/>
    <col min="11" max="11" width="10.8515625" style="0" hidden="1" customWidth="1"/>
    <col min="12" max="17" width="10.140625" style="0" hidden="1" customWidth="1"/>
    <col min="18" max="18" width="10.8515625" style="0" hidden="1" customWidth="1"/>
    <col min="19" max="38" width="10.140625" style="0" hidden="1" customWidth="1"/>
    <col min="39" max="40" width="10.140625" style="0" customWidth="1"/>
  </cols>
  <sheetData>
    <row r="1" spans="1:45" ht="12.75">
      <c r="A1" s="1" t="s">
        <v>163</v>
      </c>
      <c r="B1" s="161" t="s">
        <v>143</v>
      </c>
      <c r="C1" s="162"/>
      <c r="D1" s="16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06"/>
      <c r="AE1" s="606"/>
      <c r="AF1" s="606"/>
      <c r="AG1" s="606"/>
      <c r="AH1" s="606"/>
      <c r="AI1" s="606"/>
      <c r="AJ1" s="606"/>
      <c r="AK1" s="2"/>
      <c r="AL1" s="2"/>
      <c r="AM1" s="2"/>
      <c r="AN1" s="2"/>
      <c r="AO1" s="2"/>
      <c r="AP1" s="2"/>
      <c r="AQ1" s="2"/>
      <c r="AR1" s="2"/>
      <c r="AS1" s="2"/>
    </row>
    <row r="2" spans="1:45" ht="12.75">
      <c r="A2" s="36">
        <f>H3</f>
        <v>40734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06"/>
      <c r="AE2" s="606"/>
      <c r="AF2" s="606"/>
      <c r="AG2" s="606"/>
      <c r="AH2" s="606"/>
      <c r="AI2" s="606"/>
      <c r="AJ2" s="606"/>
      <c r="AK2" s="2"/>
      <c r="AL2" s="2"/>
      <c r="AM2" s="2"/>
      <c r="AN2" s="2"/>
      <c r="AO2" s="2"/>
      <c r="AP2" s="2"/>
      <c r="AQ2" s="2"/>
      <c r="AR2" s="2"/>
      <c r="AS2" s="2"/>
    </row>
    <row r="3" spans="1:45" ht="12.75">
      <c r="A3" s="2" t="s">
        <v>15</v>
      </c>
      <c r="B3" s="146">
        <v>40728</v>
      </c>
      <c r="C3" s="42">
        <f aca="true" t="shared" si="0" ref="C3:H3">B3+1</f>
        <v>40729</v>
      </c>
      <c r="D3" s="42">
        <f t="shared" si="0"/>
        <v>40730</v>
      </c>
      <c r="E3" s="42">
        <f t="shared" si="0"/>
        <v>40731</v>
      </c>
      <c r="F3" s="42">
        <f t="shared" si="0"/>
        <v>40732</v>
      </c>
      <c r="G3" s="42">
        <f t="shared" si="0"/>
        <v>40733</v>
      </c>
      <c r="H3" s="42">
        <f t="shared" si="0"/>
        <v>40734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190"/>
      <c r="AE3" s="190"/>
      <c r="AF3" s="190"/>
      <c r="AG3" s="190"/>
      <c r="AH3" s="190"/>
      <c r="AI3" s="190"/>
      <c r="AJ3" s="190"/>
      <c r="AK3" s="190"/>
      <c r="AL3" s="190"/>
      <c r="AM3" s="42"/>
      <c r="AN3" s="42"/>
      <c r="AO3" s="2"/>
      <c r="AP3" s="2"/>
      <c r="AQ3" s="2"/>
      <c r="AR3" s="2"/>
      <c r="AS3" s="2"/>
    </row>
    <row r="4" spans="1:45" ht="12.75">
      <c r="A4" s="37"/>
      <c r="B4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91"/>
      <c r="AE4" s="191"/>
      <c r="AF4" s="191"/>
      <c r="AG4" s="191"/>
      <c r="AH4" s="191"/>
      <c r="AI4" s="191"/>
      <c r="AJ4" s="191"/>
      <c r="AK4" s="196"/>
      <c r="AL4" s="196"/>
      <c r="AM4" s="2"/>
      <c r="AN4" s="2"/>
      <c r="AO4" s="2"/>
      <c r="AP4" s="2"/>
      <c r="AQ4" s="2"/>
      <c r="AR4" s="2"/>
      <c r="AS4" s="2"/>
    </row>
    <row r="5" spans="1:45" ht="12.75">
      <c r="A5" s="37" t="s">
        <v>131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91"/>
      <c r="AE5" s="191"/>
      <c r="AF5" s="191"/>
      <c r="AG5" s="191"/>
      <c r="AH5" s="191"/>
      <c r="AI5" s="191"/>
      <c r="AJ5" s="191"/>
      <c r="AK5" s="2"/>
      <c r="AL5" s="2"/>
      <c r="AM5" s="2"/>
      <c r="AN5" s="2"/>
      <c r="AO5" s="2"/>
      <c r="AP5" s="2"/>
      <c r="AQ5" s="2"/>
      <c r="AR5" s="2"/>
      <c r="AS5" s="2"/>
    </row>
    <row r="6" spans="1:38" ht="12.75">
      <c r="A6" s="2" t="s">
        <v>40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</row>
    <row r="7" spans="1:38" ht="12.75">
      <c r="A7" s="2" t="s">
        <v>41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38" ht="12.75" hidden="1">
      <c r="A8" s="2" t="s">
        <v>66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</row>
    <row r="9" spans="1:39" ht="12.75" hidden="1">
      <c r="A9" s="88" t="s">
        <v>82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338"/>
      <c r="AE9" s="338"/>
      <c r="AF9" s="192"/>
      <c r="AG9" s="192"/>
      <c r="AH9" s="192"/>
      <c r="AI9" s="192"/>
      <c r="AJ9" s="192"/>
      <c r="AK9" s="192"/>
      <c r="AL9" s="192"/>
      <c r="AM9" s="90"/>
    </row>
    <row r="10" spans="30:38" ht="12.75" hidden="1">
      <c r="AD10" s="338"/>
      <c r="AE10" s="338"/>
      <c r="AF10" s="193"/>
      <c r="AG10" s="193"/>
      <c r="AH10" s="193"/>
      <c r="AI10" s="193"/>
      <c r="AJ10" s="193"/>
      <c r="AK10" s="193"/>
      <c r="AL10" s="193"/>
    </row>
    <row r="11" spans="30:38" ht="12.75" hidden="1">
      <c r="AD11" s="338"/>
      <c r="AE11" s="338"/>
      <c r="AF11" s="193"/>
      <c r="AG11" s="193"/>
      <c r="AH11" s="193"/>
      <c r="AI11" s="193"/>
      <c r="AJ11" s="193"/>
      <c r="AK11" s="193"/>
      <c r="AL11" s="193"/>
    </row>
    <row r="12" spans="1:46" ht="12.75" customHeight="1">
      <c r="A12" s="346" t="s">
        <v>166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N12" s="607" t="s">
        <v>285</v>
      </c>
      <c r="AO12" s="607"/>
      <c r="AP12" s="607"/>
      <c r="AQ12" s="607"/>
      <c r="AR12" s="607"/>
      <c r="AS12" s="607"/>
      <c r="AT12" s="607"/>
    </row>
    <row r="13" spans="1:46" ht="12.75" customHeight="1" hidden="1">
      <c r="A13" s="2" t="s">
        <v>43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N13" s="607"/>
      <c r="AO13" s="607"/>
      <c r="AP13" s="607"/>
      <c r="AQ13" s="607"/>
      <c r="AR13" s="607"/>
      <c r="AS13" s="607"/>
      <c r="AT13" s="607"/>
    </row>
    <row r="14" spans="1:46" ht="12.75" customHeight="1" hidden="1">
      <c r="A14" s="2" t="s">
        <v>44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N14" s="607"/>
      <c r="AO14" s="607"/>
      <c r="AP14" s="607"/>
      <c r="AQ14" s="607"/>
      <c r="AR14" s="607"/>
      <c r="AS14" s="607"/>
      <c r="AT14" s="607"/>
    </row>
    <row r="15" spans="1:46" ht="12.75">
      <c r="A15" s="37" t="s">
        <v>132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N15" s="607"/>
      <c r="AO15" s="607"/>
      <c r="AP15" s="607"/>
      <c r="AQ15" s="607"/>
      <c r="AR15" s="607"/>
      <c r="AS15" s="607"/>
      <c r="AT15" s="607"/>
    </row>
    <row r="16" spans="1:46" ht="12.75">
      <c r="A16" s="2" t="s">
        <v>134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N16" s="607"/>
      <c r="AO16" s="607"/>
      <c r="AP16" s="607"/>
      <c r="AQ16" s="607"/>
      <c r="AR16" s="607"/>
      <c r="AS16" s="607"/>
      <c r="AT16" s="607"/>
    </row>
    <row r="17" spans="1:48" ht="12.75">
      <c r="A17" s="2" t="s">
        <v>135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N17" s="544"/>
      <c r="AO17" s="544"/>
      <c r="AP17" s="544"/>
      <c r="AQ17" s="544"/>
      <c r="AR17" s="544"/>
      <c r="AS17" s="544"/>
      <c r="AT17" s="544"/>
      <c r="AU17" s="31"/>
      <c r="AV17" s="31"/>
    </row>
    <row r="18" spans="2:48" ht="12.75" customHeight="1" hidden="1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N18" s="544"/>
      <c r="AO18" s="544"/>
      <c r="AP18" s="544"/>
      <c r="AQ18" s="544"/>
      <c r="AR18" s="544"/>
      <c r="AS18" s="544"/>
      <c r="AT18" s="544"/>
      <c r="AU18" s="31"/>
      <c r="AV18" s="31"/>
    </row>
    <row r="19" spans="2:48" ht="12.75" customHeight="1" hidden="1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N19" s="544"/>
      <c r="AO19" s="544"/>
      <c r="AP19" s="544"/>
      <c r="AQ19" s="544"/>
      <c r="AR19" s="544"/>
      <c r="AS19" s="544"/>
      <c r="AT19" s="544"/>
      <c r="AU19" s="31"/>
      <c r="AV19" s="31"/>
    </row>
    <row r="20" spans="1:48" ht="12.75">
      <c r="A20" s="346" t="s">
        <v>166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N20" s="544"/>
      <c r="AO20" s="544"/>
      <c r="AP20" s="544"/>
      <c r="AQ20" s="544"/>
      <c r="AR20" s="544"/>
      <c r="AS20" s="544"/>
      <c r="AT20" s="544"/>
      <c r="AU20" s="31"/>
      <c r="AV20" s="31"/>
    </row>
    <row r="21" spans="1:48" ht="12.75" customHeight="1" hidden="1">
      <c r="A21" s="2" t="s">
        <v>43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N21" s="544"/>
      <c r="AO21" s="544"/>
      <c r="AP21" s="544"/>
      <c r="AQ21" s="544"/>
      <c r="AR21" s="544"/>
      <c r="AS21" s="544"/>
      <c r="AT21" s="544"/>
      <c r="AU21" s="31"/>
      <c r="AV21" s="31"/>
    </row>
    <row r="22" spans="1:48" ht="12.75" customHeight="1" hidden="1">
      <c r="A22" s="2" t="s">
        <v>44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N22" s="544"/>
      <c r="AO22" s="544"/>
      <c r="AP22" s="544"/>
      <c r="AQ22" s="544"/>
      <c r="AR22" s="544"/>
      <c r="AS22" s="544"/>
      <c r="AT22" s="544"/>
      <c r="AU22" s="31"/>
      <c r="AV22" s="31"/>
    </row>
    <row r="23" spans="1:48" ht="12.75">
      <c r="A23" s="39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94"/>
      <c r="AE23" s="194"/>
      <c r="AF23" s="194"/>
      <c r="AG23" s="194"/>
      <c r="AH23" s="194"/>
      <c r="AI23" s="194"/>
      <c r="AJ23" s="194"/>
      <c r="AK23" s="194"/>
      <c r="AL23" s="194"/>
      <c r="AM23" s="31"/>
      <c r="AN23" s="544"/>
      <c r="AO23" s="544"/>
      <c r="AP23" s="544"/>
      <c r="AQ23" s="544"/>
      <c r="AR23" s="544"/>
      <c r="AS23" s="544"/>
      <c r="AT23" s="544"/>
      <c r="AU23" s="31"/>
      <c r="AV23" s="31"/>
    </row>
    <row r="24" spans="1:38" ht="12.75">
      <c r="A24" s="2" t="s">
        <v>79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</row>
    <row r="25" spans="1:38" ht="12.75">
      <c r="A25" s="137" t="s">
        <v>166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</row>
    <row r="26" spans="1:38" ht="12.75">
      <c r="A26" s="2" t="s">
        <v>69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</row>
    <row r="27" spans="1:42" ht="12.75">
      <c r="A27" s="39" t="s">
        <v>154</v>
      </c>
      <c r="B27" s="120">
        <f aca="true" t="shared" si="1" ref="B27:H27">B28-B9</f>
        <v>0</v>
      </c>
      <c r="C27" s="120">
        <f t="shared" si="1"/>
        <v>0</v>
      </c>
      <c r="D27" s="120">
        <f t="shared" si="1"/>
        <v>0</v>
      </c>
      <c r="E27" s="120">
        <f t="shared" si="1"/>
        <v>0</v>
      </c>
      <c r="F27" s="120">
        <f t="shared" si="1"/>
        <v>0</v>
      </c>
      <c r="G27" s="120">
        <f t="shared" si="1"/>
        <v>0</v>
      </c>
      <c r="H27" s="120">
        <f t="shared" si="1"/>
        <v>0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95"/>
      <c r="AE27" s="195"/>
      <c r="AF27" s="195"/>
      <c r="AG27" s="195"/>
      <c r="AH27" s="195"/>
      <c r="AI27" s="195"/>
      <c r="AJ27" s="195"/>
      <c r="AK27" s="195"/>
      <c r="AL27" s="195"/>
      <c r="AM27" s="31"/>
      <c r="AN27" s="31"/>
      <c r="AO27" s="31"/>
      <c r="AP27" s="31"/>
    </row>
    <row r="28" spans="1:42" ht="12.75">
      <c r="A28" s="61" t="s">
        <v>153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31"/>
      <c r="AN28" s="31"/>
      <c r="AO28" s="31"/>
      <c r="AP28" s="31"/>
    </row>
    <row r="29" spans="1:42" ht="8.25" customHeight="1">
      <c r="A29" s="3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94"/>
      <c r="AE29" s="194"/>
      <c r="AF29" s="194"/>
      <c r="AG29" s="194"/>
      <c r="AH29" s="194"/>
      <c r="AI29" s="194"/>
      <c r="AJ29" s="194"/>
      <c r="AK29" s="31"/>
      <c r="AL29" s="31"/>
      <c r="AM29" s="31"/>
      <c r="AN29" s="31"/>
      <c r="AO29" s="31"/>
      <c r="AP29" s="31"/>
    </row>
    <row r="30" spans="1:38" ht="12.75">
      <c r="A30" s="40" t="s">
        <v>81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31"/>
      <c r="AL30" s="31"/>
    </row>
    <row r="31" spans="1:38" ht="12.75">
      <c r="A31" s="347" t="s">
        <v>73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342"/>
      <c r="AE31" s="342"/>
      <c r="AF31" s="342"/>
      <c r="AG31" s="342"/>
      <c r="AH31" s="342"/>
      <c r="AI31" s="342"/>
      <c r="AJ31" s="342"/>
      <c r="AK31" s="343"/>
      <c r="AL31" s="343"/>
    </row>
    <row r="32" spans="1:38" ht="12.75">
      <c r="A32" s="41" t="s">
        <v>73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342"/>
      <c r="AE32" s="342"/>
      <c r="AF32" s="342"/>
      <c r="AG32" s="342"/>
      <c r="AH32" s="342"/>
      <c r="AI32" s="342"/>
      <c r="AJ32" s="342"/>
      <c r="AK32" s="343"/>
      <c r="AL32" s="343"/>
    </row>
    <row r="33" spans="1:36" ht="12.75" hidden="1">
      <c r="A33" s="41" t="s">
        <v>74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2"/>
      <c r="AE33" s="32"/>
      <c r="AF33" s="32"/>
      <c r="AG33" s="32"/>
      <c r="AH33" s="32"/>
      <c r="AI33" s="32"/>
      <c r="AJ33" s="32"/>
    </row>
    <row r="34" spans="1:36" ht="12.75" hidden="1">
      <c r="A34" s="41" t="s">
        <v>75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32"/>
      <c r="AE34" s="32"/>
      <c r="AF34" s="32"/>
      <c r="AG34" s="32"/>
      <c r="AH34" s="32"/>
      <c r="AI34" s="32"/>
      <c r="AJ34" s="32"/>
    </row>
    <row r="35" spans="1:36" ht="12.75" hidden="1">
      <c r="A35" s="41" t="s">
        <v>76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32"/>
      <c r="AE35" s="32"/>
      <c r="AF35" s="32"/>
      <c r="AG35" s="32"/>
      <c r="AH35" s="32"/>
      <c r="AI35" s="32"/>
      <c r="AJ35" s="32"/>
    </row>
    <row r="36" ht="12.75">
      <c r="A36" s="49"/>
    </row>
    <row r="37" spans="1:4" ht="12.75">
      <c r="A37" s="55" t="s">
        <v>2</v>
      </c>
      <c r="B37" s="56" t="s">
        <v>98</v>
      </c>
      <c r="D37" s="121" t="s">
        <v>162</v>
      </c>
    </row>
    <row r="38" spans="1:36" ht="12.75">
      <c r="A38" s="57" t="s">
        <v>128</v>
      </c>
      <c r="B38" s="58"/>
      <c r="C38" s="31"/>
      <c r="D38" s="31"/>
      <c r="E38" s="31"/>
      <c r="F38" s="31"/>
      <c r="G38" s="31"/>
      <c r="H38" s="54"/>
      <c r="I38" s="31"/>
      <c r="J38" s="31"/>
      <c r="K38" s="31"/>
      <c r="L38" s="31"/>
      <c r="M38" s="31"/>
      <c r="N38" s="31"/>
      <c r="O38" s="54"/>
      <c r="P38" s="31"/>
      <c r="Q38" s="31"/>
      <c r="R38" s="31"/>
      <c r="S38" s="31"/>
      <c r="T38" s="31"/>
      <c r="U38" s="31"/>
      <c r="V38" s="54"/>
      <c r="W38" s="31"/>
      <c r="X38" s="31"/>
      <c r="Y38" s="31"/>
      <c r="Z38" s="31"/>
      <c r="AA38" s="31"/>
      <c r="AB38" s="31"/>
      <c r="AC38" s="54"/>
      <c r="AD38" s="31"/>
      <c r="AE38" s="31"/>
      <c r="AF38" s="31"/>
      <c r="AG38" s="31"/>
      <c r="AH38" s="31"/>
      <c r="AI38" s="31"/>
      <c r="AJ38" s="54"/>
    </row>
    <row r="39" spans="1:47" ht="12.75">
      <c r="A39" s="59" t="s">
        <v>79</v>
      </c>
      <c r="B39" s="15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ht="12.75">
      <c r="A40" s="59" t="s">
        <v>171</v>
      </c>
      <c r="B40" s="15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ht="12.75">
      <c r="A41" s="59" t="s">
        <v>172</v>
      </c>
      <c r="B41" s="15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ht="12.75">
      <c r="A42" s="59" t="s">
        <v>80</v>
      </c>
      <c r="B42" s="15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.75" hidden="1">
      <c r="A43" s="59" t="s">
        <v>72</v>
      </c>
      <c r="B43" s="15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59" t="s">
        <v>81</v>
      </c>
      <c r="B44" s="15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 hidden="1">
      <c r="A45" s="59" t="s">
        <v>85</v>
      </c>
      <c r="B45" s="15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59" t="s">
        <v>42</v>
      </c>
      <c r="B46" s="15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59" t="s">
        <v>45</v>
      </c>
      <c r="B47" s="15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57" t="s">
        <v>3</v>
      </c>
      <c r="B48" s="6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 hidden="1">
      <c r="A49" s="59" t="s">
        <v>85</v>
      </c>
      <c r="B49" s="150">
        <v>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59" t="s">
        <v>97</v>
      </c>
      <c r="B50" s="15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 hidden="1">
      <c r="A51" s="59" t="s">
        <v>92</v>
      </c>
      <c r="B51" s="15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59" t="s">
        <v>93</v>
      </c>
      <c r="B52" s="15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 hidden="1">
      <c r="A53" s="59" t="s">
        <v>94</v>
      </c>
      <c r="B53" s="8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57" t="s">
        <v>129</v>
      </c>
      <c r="B54" s="6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59" t="s">
        <v>105</v>
      </c>
      <c r="B55" s="75">
        <f>IF(B46&gt;0.5,(B46/(B50))*(1+B64),"")</f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59" t="s">
        <v>106</v>
      </c>
      <c r="B56" s="75">
        <f>IF(B47&gt;0.5,(B47/(B52+B53))*(1+B64),"")</f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59" t="s">
        <v>168</v>
      </c>
      <c r="B57" s="75">
        <f>IF(B40&gt;0.5,(B40/(B50+B51))*(1+B64),"")</f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59" t="s">
        <v>169</v>
      </c>
      <c r="B58" s="75">
        <f>IF(B41&gt;0.5,(B41/(B52))*(1+B64),"")</f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 hidden="1">
      <c r="A59" s="57" t="s">
        <v>144</v>
      </c>
      <c r="B59" s="1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57" t="s">
        <v>130</v>
      </c>
      <c r="B60" s="6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59" t="s">
        <v>79</v>
      </c>
      <c r="B61" s="1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59" t="s">
        <v>166</v>
      </c>
      <c r="B62" s="1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60" t="s">
        <v>89</v>
      </c>
      <c r="B63" s="15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91" t="s">
        <v>152</v>
      </c>
      <c r="B64" s="214">
        <v>0.2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ht="12.75">
      <c r="A65" s="49"/>
    </row>
    <row r="66" spans="1:37" ht="12.75">
      <c r="A66" s="37" t="s">
        <v>161</v>
      </c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9" ht="12.75">
      <c r="A67" s="188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8">
        <f aca="true" t="shared" si="2" ref="AM67:AM81">SUM(B67:AJ67)</f>
        <v>0</v>
      </c>
    </row>
    <row r="68" spans="1:39" ht="12.75">
      <c r="A68" s="188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8">
        <f t="shared" si="2"/>
        <v>0</v>
      </c>
    </row>
    <row r="69" spans="1:39" ht="12.75">
      <c r="A69" s="188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8">
        <f t="shared" si="2"/>
        <v>0</v>
      </c>
    </row>
    <row r="70" spans="1:39" ht="12.75">
      <c r="A70" s="188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8">
        <f t="shared" si="2"/>
        <v>0</v>
      </c>
    </row>
    <row r="71" spans="1:39" ht="12.75">
      <c r="A71" s="188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8">
        <f t="shared" si="2"/>
        <v>0</v>
      </c>
    </row>
    <row r="72" spans="1:39" ht="12.75">
      <c r="A72" s="188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8">
        <f t="shared" si="2"/>
        <v>0</v>
      </c>
    </row>
    <row r="73" spans="1:39" ht="12.75">
      <c r="A73" s="188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8">
        <f t="shared" si="2"/>
        <v>0</v>
      </c>
    </row>
    <row r="74" spans="1:39" ht="12.75">
      <c r="A74" s="188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8">
        <f t="shared" si="2"/>
        <v>0</v>
      </c>
    </row>
    <row r="75" spans="1:39" ht="12.75">
      <c r="A75" s="188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8">
        <f t="shared" si="2"/>
        <v>0</v>
      </c>
    </row>
    <row r="76" spans="1:39" ht="12.75">
      <c r="A76" s="188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8">
        <f t="shared" si="2"/>
        <v>0</v>
      </c>
    </row>
    <row r="77" spans="1:39" ht="12.75">
      <c r="A77" s="188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8">
        <f t="shared" si="2"/>
        <v>0</v>
      </c>
    </row>
    <row r="78" spans="1:39" ht="12.75">
      <c r="A78" s="188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8">
        <f t="shared" si="2"/>
        <v>0</v>
      </c>
    </row>
    <row r="79" spans="1:39" ht="12.75">
      <c r="A79" s="153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8">
        <f t="shared" si="2"/>
        <v>0</v>
      </c>
    </row>
    <row r="80" spans="1:39" ht="12.75">
      <c r="A80" s="153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8">
        <f t="shared" si="2"/>
        <v>0</v>
      </c>
    </row>
    <row r="81" spans="1:39" ht="12.75">
      <c r="A81" s="188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8">
        <f t="shared" si="2"/>
        <v>0</v>
      </c>
    </row>
    <row r="82" spans="1:39" ht="12.75">
      <c r="A82" s="215"/>
      <c r="AD82" s="193"/>
      <c r="AE82" s="193"/>
      <c r="AF82" s="193"/>
      <c r="AG82" s="193"/>
      <c r="AH82" s="193"/>
      <c r="AI82" s="193"/>
      <c r="AJ82" s="193"/>
      <c r="AK82" s="193"/>
      <c r="AL82" s="193"/>
      <c r="AM82" s="18"/>
    </row>
    <row r="83" spans="1:39" ht="12.75">
      <c r="A83" s="17" t="s">
        <v>64</v>
      </c>
      <c r="B83" s="18"/>
      <c r="C83" s="19"/>
      <c r="D83" s="18"/>
      <c r="AD83" s="193"/>
      <c r="AE83" s="193"/>
      <c r="AF83" s="193"/>
      <c r="AG83" s="193"/>
      <c r="AH83" s="193"/>
      <c r="AI83" s="193"/>
      <c r="AJ83" s="193"/>
      <c r="AK83" s="193"/>
      <c r="AL83" s="193"/>
      <c r="AM83" s="18"/>
    </row>
    <row r="84" spans="1:39" ht="12.75">
      <c r="A84" s="31">
        <f>A67</f>
        <v>0</v>
      </c>
      <c r="B84" s="189"/>
      <c r="C84" s="218"/>
      <c r="D84" s="155"/>
      <c r="E84" s="219"/>
      <c r="F84" s="219"/>
      <c r="G84" s="157"/>
      <c r="H84" s="157"/>
      <c r="I84" s="158"/>
      <c r="J84" s="159"/>
      <c r="K84" s="158"/>
      <c r="L84" s="157"/>
      <c r="M84" s="157"/>
      <c r="N84" s="157"/>
      <c r="O84" s="157"/>
      <c r="P84" s="157"/>
      <c r="Q84" s="219"/>
      <c r="R84" s="157"/>
      <c r="S84" s="157"/>
      <c r="T84" s="157"/>
      <c r="U84" s="157"/>
      <c r="V84" s="219"/>
      <c r="W84" s="157"/>
      <c r="X84" s="157"/>
      <c r="Y84" s="157"/>
      <c r="Z84" s="157"/>
      <c r="AA84" s="157"/>
      <c r="AB84" s="157"/>
      <c r="AC84" s="157"/>
      <c r="AD84" s="219"/>
      <c r="AE84" s="157"/>
      <c r="AF84" s="157"/>
      <c r="AG84" s="157"/>
      <c r="AH84" s="157"/>
      <c r="AI84" s="157"/>
      <c r="AJ84" s="157"/>
      <c r="AK84" s="157"/>
      <c r="AL84" s="219"/>
      <c r="AM84" s="18">
        <f>SUM(B84:AJ84)</f>
        <v>0</v>
      </c>
    </row>
    <row r="85" spans="1:39" ht="12.75">
      <c r="A85" s="31">
        <f>A68</f>
        <v>0</v>
      </c>
      <c r="B85" s="189"/>
      <c r="C85" s="218"/>
      <c r="D85" s="155"/>
      <c r="E85" s="156"/>
      <c r="F85" s="219"/>
      <c r="G85" s="219"/>
      <c r="H85" s="219"/>
      <c r="I85" s="158"/>
      <c r="J85" s="159"/>
      <c r="K85" s="158"/>
      <c r="L85" s="157"/>
      <c r="M85" s="157"/>
      <c r="N85" s="157"/>
      <c r="O85" s="157"/>
      <c r="P85" s="157"/>
      <c r="Q85" s="219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219"/>
      <c r="AE85" s="157"/>
      <c r="AF85" s="157"/>
      <c r="AG85" s="157"/>
      <c r="AH85" s="157"/>
      <c r="AI85" s="157"/>
      <c r="AJ85" s="157"/>
      <c r="AK85" s="157"/>
      <c r="AL85" s="219"/>
      <c r="AM85" s="18">
        <f>SUM(B85:AJ85)</f>
        <v>0</v>
      </c>
    </row>
    <row r="86" spans="1:39" ht="12.75">
      <c r="A86" s="31">
        <f aca="true" t="shared" si="3" ref="A86:A98">A69</f>
        <v>0</v>
      </c>
      <c r="B86" s="155"/>
      <c r="C86" s="218"/>
      <c r="D86" s="189"/>
      <c r="E86" s="219"/>
      <c r="F86" s="219"/>
      <c r="G86" s="219"/>
      <c r="H86" s="157"/>
      <c r="I86" s="158"/>
      <c r="J86" s="159"/>
      <c r="K86" s="158"/>
      <c r="L86" s="157"/>
      <c r="M86" s="157"/>
      <c r="N86" s="157"/>
      <c r="O86" s="157"/>
      <c r="P86" s="157"/>
      <c r="Q86" s="219"/>
      <c r="R86" s="157"/>
      <c r="S86" s="157"/>
      <c r="T86" s="157"/>
      <c r="U86" s="157"/>
      <c r="V86" s="219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8">
        <f>SUM(B86:AJ86)</f>
        <v>0</v>
      </c>
    </row>
    <row r="87" spans="1:39" ht="12.75">
      <c r="A87" s="31">
        <f t="shared" si="3"/>
        <v>0</v>
      </c>
      <c r="B87" s="155"/>
      <c r="C87" s="159"/>
      <c r="D87" s="189"/>
      <c r="E87" s="219"/>
      <c r="F87" s="157"/>
      <c r="G87" s="157"/>
      <c r="H87" s="157"/>
      <c r="I87" s="158"/>
      <c r="J87" s="159"/>
      <c r="K87" s="158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219"/>
      <c r="W87" s="157"/>
      <c r="X87" s="157"/>
      <c r="Y87" s="157"/>
      <c r="Z87" s="157"/>
      <c r="AA87" s="157"/>
      <c r="AB87" s="157"/>
      <c r="AC87" s="157"/>
      <c r="AD87" s="219"/>
      <c r="AE87" s="157"/>
      <c r="AF87" s="157"/>
      <c r="AG87" s="157"/>
      <c r="AH87" s="157"/>
      <c r="AI87" s="157"/>
      <c r="AJ87" s="157"/>
      <c r="AK87" s="157"/>
      <c r="AL87" s="157"/>
      <c r="AM87" s="18">
        <f>SUM(B87:AJ87)</f>
        <v>0</v>
      </c>
    </row>
    <row r="88" spans="1:39" ht="12.75">
      <c r="A88" s="31">
        <f t="shared" si="3"/>
        <v>0</v>
      </c>
      <c r="B88" s="189"/>
      <c r="C88" s="218"/>
      <c r="D88" s="189"/>
      <c r="E88" s="157"/>
      <c r="F88" s="156"/>
      <c r="G88" s="219"/>
      <c r="H88" s="219"/>
      <c r="I88" s="158"/>
      <c r="J88" s="159"/>
      <c r="K88" s="189"/>
      <c r="L88" s="157"/>
      <c r="M88" s="157"/>
      <c r="N88" s="157"/>
      <c r="O88" s="157"/>
      <c r="P88" s="157"/>
      <c r="Q88" s="219"/>
      <c r="R88" s="157"/>
      <c r="S88" s="157"/>
      <c r="T88" s="157"/>
      <c r="U88" s="157"/>
      <c r="V88" s="219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6"/>
      <c r="AK88" s="156"/>
      <c r="AL88" s="156"/>
      <c r="AM88" s="18">
        <f>SUM(B88:AJ88)</f>
        <v>0</v>
      </c>
    </row>
    <row r="89" spans="1:39" ht="12.75">
      <c r="A89" s="31">
        <f t="shared" si="3"/>
        <v>0</v>
      </c>
      <c r="B89" s="189"/>
      <c r="C89" s="218"/>
      <c r="D89" s="158"/>
      <c r="E89" s="219"/>
      <c r="F89" s="219"/>
      <c r="G89" s="219"/>
      <c r="H89" s="219"/>
      <c r="I89" s="158"/>
      <c r="J89" s="159"/>
      <c r="K89" s="189"/>
      <c r="L89" s="157"/>
      <c r="M89" s="157"/>
      <c r="N89" s="157"/>
      <c r="O89" s="157"/>
      <c r="P89" s="157"/>
      <c r="Q89" s="219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6"/>
      <c r="AK89" s="156"/>
      <c r="AL89" s="156"/>
      <c r="AM89" s="18"/>
    </row>
    <row r="90" spans="1:39" ht="12.75">
      <c r="A90" s="31">
        <f t="shared" si="3"/>
        <v>0</v>
      </c>
      <c r="B90" s="155"/>
      <c r="C90" s="218"/>
      <c r="D90" s="189"/>
      <c r="E90" s="157"/>
      <c r="F90" s="219"/>
      <c r="G90" s="219"/>
      <c r="H90" s="219"/>
      <c r="I90" s="158"/>
      <c r="J90" s="159"/>
      <c r="K90" s="158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219"/>
      <c r="W90" s="157"/>
      <c r="X90" s="157"/>
      <c r="Y90" s="157"/>
      <c r="Z90" s="157"/>
      <c r="AA90" s="157"/>
      <c r="AB90" s="157"/>
      <c r="AC90" s="157"/>
      <c r="AD90" s="219"/>
      <c r="AE90" s="157"/>
      <c r="AF90" s="157"/>
      <c r="AG90" s="157"/>
      <c r="AH90" s="157"/>
      <c r="AI90" s="157"/>
      <c r="AJ90" s="156"/>
      <c r="AK90" s="156"/>
      <c r="AL90" s="156"/>
      <c r="AM90" s="18">
        <f aca="true" t="shared" si="4" ref="AM90:AM98">SUM(B90:AJ90)</f>
        <v>0</v>
      </c>
    </row>
    <row r="91" spans="1:39" ht="12.75">
      <c r="A91" s="31">
        <f t="shared" si="3"/>
        <v>0</v>
      </c>
      <c r="B91" s="155"/>
      <c r="C91" s="218"/>
      <c r="D91" s="189"/>
      <c r="E91" s="157"/>
      <c r="F91" s="219"/>
      <c r="G91" s="219"/>
      <c r="H91" s="219"/>
      <c r="I91" s="158"/>
      <c r="J91" s="159"/>
      <c r="K91" s="158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219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6"/>
      <c r="AK91" s="156"/>
      <c r="AL91" s="156"/>
      <c r="AM91" s="18">
        <f t="shared" si="4"/>
        <v>0</v>
      </c>
    </row>
    <row r="92" spans="1:39" ht="12.75">
      <c r="A92" s="31">
        <f t="shared" si="3"/>
        <v>0</v>
      </c>
      <c r="B92" s="155"/>
      <c r="C92" s="159"/>
      <c r="D92" s="158"/>
      <c r="E92" s="157"/>
      <c r="F92" s="156"/>
      <c r="G92" s="156"/>
      <c r="H92" s="156"/>
      <c r="I92" s="158"/>
      <c r="J92" s="159"/>
      <c r="K92" s="158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6"/>
      <c r="AK92" s="156"/>
      <c r="AL92" s="156"/>
      <c r="AM92" s="18">
        <f t="shared" si="4"/>
        <v>0</v>
      </c>
    </row>
    <row r="93" spans="1:39" ht="12.75">
      <c r="A93" s="31">
        <f t="shared" si="3"/>
        <v>0</v>
      </c>
      <c r="B93" s="155"/>
      <c r="C93" s="159"/>
      <c r="D93" s="189"/>
      <c r="E93" s="219"/>
      <c r="F93" s="219"/>
      <c r="G93" s="219"/>
      <c r="H93" s="219"/>
      <c r="I93" s="158"/>
      <c r="J93" s="159"/>
      <c r="K93" s="189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219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6"/>
      <c r="AK93" s="156"/>
      <c r="AL93" s="156"/>
      <c r="AM93" s="18">
        <f t="shared" si="4"/>
        <v>0</v>
      </c>
    </row>
    <row r="94" spans="1:39" ht="12.75">
      <c r="A94" s="31">
        <f t="shared" si="3"/>
        <v>0</v>
      </c>
      <c r="B94" s="189"/>
      <c r="C94" s="159"/>
      <c r="D94" s="158"/>
      <c r="E94" s="157"/>
      <c r="F94" s="219"/>
      <c r="G94" s="219"/>
      <c r="H94" s="219"/>
      <c r="I94" s="158"/>
      <c r="J94" s="159"/>
      <c r="K94" s="189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219"/>
      <c r="AE94" s="157"/>
      <c r="AF94" s="157"/>
      <c r="AG94" s="157"/>
      <c r="AH94" s="157"/>
      <c r="AI94" s="157"/>
      <c r="AJ94" s="156"/>
      <c r="AK94" s="156"/>
      <c r="AL94" s="156"/>
      <c r="AM94" s="18">
        <f t="shared" si="4"/>
        <v>0</v>
      </c>
    </row>
    <row r="95" spans="1:39" ht="12.75">
      <c r="A95" s="31">
        <f t="shared" si="3"/>
        <v>0</v>
      </c>
      <c r="B95" s="189"/>
      <c r="C95" s="159"/>
      <c r="D95" s="158"/>
      <c r="E95" s="157"/>
      <c r="F95" s="219"/>
      <c r="G95" s="219"/>
      <c r="H95" s="219"/>
      <c r="I95" s="158"/>
      <c r="J95" s="159"/>
      <c r="K95" s="189"/>
      <c r="L95" s="157"/>
      <c r="M95" s="157"/>
      <c r="N95" s="157"/>
      <c r="O95" s="157"/>
      <c r="P95" s="157"/>
      <c r="Q95" s="219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6"/>
      <c r="AK95" s="156"/>
      <c r="AL95" s="156"/>
      <c r="AM95" s="18">
        <f t="shared" si="4"/>
        <v>0</v>
      </c>
    </row>
    <row r="96" spans="1:39" ht="12.75">
      <c r="A96" s="31">
        <f t="shared" si="3"/>
        <v>0</v>
      </c>
      <c r="B96" s="155"/>
      <c r="C96" s="159"/>
      <c r="D96" s="158"/>
      <c r="E96" s="157"/>
      <c r="F96" s="156"/>
      <c r="G96" s="156"/>
      <c r="H96" s="156"/>
      <c r="I96" s="158"/>
      <c r="J96" s="159"/>
      <c r="K96" s="158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6"/>
      <c r="AK96" s="156"/>
      <c r="AL96" s="156"/>
      <c r="AM96" s="18">
        <f t="shared" si="4"/>
        <v>0</v>
      </c>
    </row>
    <row r="97" spans="1:39" ht="12.75">
      <c r="A97" s="31">
        <f t="shared" si="3"/>
        <v>0</v>
      </c>
      <c r="B97" s="155"/>
      <c r="C97" s="159"/>
      <c r="D97" s="158"/>
      <c r="E97" s="157"/>
      <c r="F97" s="156"/>
      <c r="G97" s="156"/>
      <c r="H97" s="156"/>
      <c r="I97" s="158"/>
      <c r="J97" s="159"/>
      <c r="K97" s="158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6"/>
      <c r="AK97" s="156"/>
      <c r="AL97" s="156"/>
      <c r="AM97" s="18">
        <f t="shared" si="4"/>
        <v>0</v>
      </c>
    </row>
    <row r="98" spans="1:39" ht="12.75">
      <c r="A98" s="31">
        <f t="shared" si="3"/>
        <v>0</v>
      </c>
      <c r="B98" s="189"/>
      <c r="C98" s="159"/>
      <c r="D98" s="158"/>
      <c r="E98" s="157"/>
      <c r="F98" s="156"/>
      <c r="G98" s="156"/>
      <c r="H98" s="156"/>
      <c r="I98" s="158"/>
      <c r="J98" s="159"/>
      <c r="K98" s="158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6"/>
      <c r="AK98" s="156"/>
      <c r="AL98" s="219"/>
      <c r="AM98" s="18">
        <f t="shared" si="4"/>
        <v>0</v>
      </c>
    </row>
    <row r="99" spans="2:39" ht="12.75">
      <c r="B99" s="18"/>
      <c r="C99" s="19"/>
      <c r="D99" s="18"/>
      <c r="AD99" s="193"/>
      <c r="AE99" s="193"/>
      <c r="AF99" s="193"/>
      <c r="AG99" s="193"/>
      <c r="AH99" s="193"/>
      <c r="AI99" s="193"/>
      <c r="AJ99" s="193"/>
      <c r="AK99" s="193"/>
      <c r="AL99" s="193"/>
      <c r="AM99" s="18"/>
    </row>
    <row r="100" spans="1:39" ht="12.75">
      <c r="A100" s="17" t="s">
        <v>100</v>
      </c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8"/>
    </row>
    <row r="101" spans="1:39" ht="12.75">
      <c r="A101" s="188"/>
      <c r="B101" s="154"/>
      <c r="C101" s="160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8">
        <f aca="true" t="shared" si="5" ref="AM101:AM113">SUM(B101:AJ101)</f>
        <v>0</v>
      </c>
    </row>
    <row r="102" spans="1:39" ht="12.75">
      <c r="A102" s="188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8">
        <f t="shared" si="5"/>
        <v>0</v>
      </c>
    </row>
    <row r="103" spans="1:39" ht="12.75">
      <c r="A103" s="188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8">
        <f t="shared" si="5"/>
        <v>0</v>
      </c>
    </row>
    <row r="104" spans="1:39" ht="12.75">
      <c r="A104" s="188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8">
        <f t="shared" si="5"/>
        <v>0</v>
      </c>
    </row>
    <row r="105" spans="1:39" ht="12.75">
      <c r="A105" s="188"/>
      <c r="B105" s="154"/>
      <c r="C105" s="311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8">
        <f t="shared" si="5"/>
        <v>0</v>
      </c>
    </row>
    <row r="106" spans="1:39" ht="12.75">
      <c r="A106" s="188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8">
        <f t="shared" si="5"/>
        <v>0</v>
      </c>
    </row>
    <row r="107" spans="1:39" ht="12.75">
      <c r="A107" s="188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8">
        <f t="shared" si="5"/>
        <v>0</v>
      </c>
    </row>
    <row r="108" spans="1:39" ht="12.75">
      <c r="A108" s="310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8">
        <f t="shared" si="5"/>
        <v>0</v>
      </c>
    </row>
    <row r="109" spans="1:39" ht="12.75">
      <c r="A109" s="188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8">
        <f t="shared" si="5"/>
        <v>0</v>
      </c>
    </row>
    <row r="110" spans="1:39" ht="12.75">
      <c r="A110" s="188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8">
        <f t="shared" si="5"/>
        <v>0</v>
      </c>
    </row>
    <row r="111" spans="1:39" ht="12.75">
      <c r="A111" s="188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8">
        <f t="shared" si="5"/>
        <v>0</v>
      </c>
    </row>
    <row r="112" spans="1:39" ht="12.75">
      <c r="A112" s="188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8">
        <f t="shared" si="5"/>
        <v>0</v>
      </c>
    </row>
    <row r="113" spans="1:39" ht="12.75">
      <c r="A113" s="188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8">
        <f t="shared" si="5"/>
        <v>0</v>
      </c>
    </row>
    <row r="114" spans="1:39" ht="12.75">
      <c r="A114" s="188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8"/>
    </row>
    <row r="115" spans="1:39" ht="12.75">
      <c r="A115" s="188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8"/>
    </row>
    <row r="116" spans="1:39" ht="12.75">
      <c r="A116" s="188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8"/>
    </row>
    <row r="117" spans="1:39" ht="12.75">
      <c r="A117" s="188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8"/>
    </row>
    <row r="118" spans="1:39" ht="12.75">
      <c r="A118" s="188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8"/>
    </row>
    <row r="119" spans="1:39" ht="12.75">
      <c r="A119" s="188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8"/>
    </row>
    <row r="120" spans="1:39" ht="12.75">
      <c r="A120" s="188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8"/>
    </row>
    <row r="121" spans="1:39" ht="12.75">
      <c r="A121" s="188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8"/>
    </row>
    <row r="122" spans="1:39" ht="12.75">
      <c r="A122" s="188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8">
        <f aca="true" t="shared" si="6" ref="AM122:AM150">SUM(B122:AJ122)</f>
        <v>0</v>
      </c>
    </row>
    <row r="123" spans="1:39" ht="12.75">
      <c r="A123" s="188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8">
        <f t="shared" si="6"/>
        <v>0</v>
      </c>
    </row>
    <row r="124" spans="1:39" ht="12.75">
      <c r="A124" s="188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8">
        <f t="shared" si="6"/>
        <v>0</v>
      </c>
    </row>
    <row r="125" spans="1:39" ht="12.75">
      <c r="A125" s="188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8">
        <f t="shared" si="6"/>
        <v>0</v>
      </c>
    </row>
    <row r="126" spans="1:44" ht="12.75">
      <c r="A126" s="140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2">
        <f t="shared" si="6"/>
        <v>0</v>
      </c>
      <c r="AN126" s="2"/>
      <c r="AO126" s="2"/>
      <c r="AP126" s="2"/>
      <c r="AQ126" s="2"/>
      <c r="AR126" s="2"/>
    </row>
    <row r="127" spans="1:44" ht="12.75">
      <c r="A127" s="140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2">
        <f t="shared" si="6"/>
        <v>0</v>
      </c>
      <c r="AN127" s="2"/>
      <c r="AO127" s="2"/>
      <c r="AP127" s="2"/>
      <c r="AQ127" s="2"/>
      <c r="AR127" s="2"/>
    </row>
    <row r="128" spans="1:39" ht="12.75">
      <c r="A128" s="31"/>
      <c r="AM128" s="18">
        <f t="shared" si="6"/>
        <v>0</v>
      </c>
    </row>
    <row r="129" ht="12.75">
      <c r="AM129" s="18">
        <f t="shared" si="6"/>
        <v>0</v>
      </c>
    </row>
    <row r="130" ht="12.75">
      <c r="AM130" s="18">
        <f t="shared" si="6"/>
        <v>0</v>
      </c>
    </row>
    <row r="131" ht="12.75">
      <c r="AM131" s="18">
        <f t="shared" si="6"/>
        <v>0</v>
      </c>
    </row>
    <row r="132" ht="12.75">
      <c r="AM132" s="18">
        <f t="shared" si="6"/>
        <v>0</v>
      </c>
    </row>
    <row r="133" ht="12.75">
      <c r="AM133" s="18">
        <f t="shared" si="6"/>
        <v>0</v>
      </c>
    </row>
    <row r="134" ht="12.75">
      <c r="AM134" s="18">
        <f t="shared" si="6"/>
        <v>0</v>
      </c>
    </row>
    <row r="135" ht="12.75">
      <c r="AM135" s="18">
        <f t="shared" si="6"/>
        <v>0</v>
      </c>
    </row>
    <row r="136" ht="12.75">
      <c r="AM136" s="18">
        <f t="shared" si="6"/>
        <v>0</v>
      </c>
    </row>
    <row r="137" ht="12.75">
      <c r="AM137" s="18">
        <f t="shared" si="6"/>
        <v>0</v>
      </c>
    </row>
    <row r="138" ht="12.75">
      <c r="AM138" s="18">
        <f t="shared" si="6"/>
        <v>0</v>
      </c>
    </row>
    <row r="139" ht="12.75">
      <c r="AM139" s="18">
        <f t="shared" si="6"/>
        <v>0</v>
      </c>
    </row>
    <row r="140" ht="12.75">
      <c r="AM140" s="18">
        <f t="shared" si="6"/>
        <v>0</v>
      </c>
    </row>
    <row r="141" ht="12.75">
      <c r="AM141" s="18">
        <f t="shared" si="6"/>
        <v>0</v>
      </c>
    </row>
    <row r="142" ht="12.75">
      <c r="AM142" s="18">
        <f t="shared" si="6"/>
        <v>0</v>
      </c>
    </row>
    <row r="143" ht="12.75">
      <c r="AM143" s="18">
        <f t="shared" si="6"/>
        <v>0</v>
      </c>
    </row>
    <row r="144" ht="12.75">
      <c r="AM144" s="18">
        <f t="shared" si="6"/>
        <v>0</v>
      </c>
    </row>
    <row r="145" ht="12.75">
      <c r="AM145" s="18">
        <f t="shared" si="6"/>
        <v>0</v>
      </c>
    </row>
    <row r="146" ht="12.75">
      <c r="AM146" s="18">
        <f t="shared" si="6"/>
        <v>0</v>
      </c>
    </row>
    <row r="147" ht="12.75">
      <c r="AM147" s="18">
        <f t="shared" si="6"/>
        <v>0</v>
      </c>
    </row>
    <row r="148" ht="12.75">
      <c r="AM148" s="18">
        <f t="shared" si="6"/>
        <v>0</v>
      </c>
    </row>
    <row r="149" ht="12.75">
      <c r="AM149" s="18">
        <f t="shared" si="6"/>
        <v>0</v>
      </c>
    </row>
    <row r="150" ht="12.75">
      <c r="AM150" s="18">
        <f t="shared" si="6"/>
        <v>0</v>
      </c>
    </row>
  </sheetData>
  <sheetProtection password="95BB" sheet="1" objects="1" scenarios="1" selectLockedCells="1"/>
  <mergeCells count="2">
    <mergeCell ref="AD1:AJ2"/>
    <mergeCell ref="AN12:AT16"/>
  </mergeCells>
  <conditionalFormatting sqref="B84:AJ98">
    <cfRule type="cellIs" priority="6" dxfId="3" operator="equal" stopIfTrue="1">
      <formula>"W"</formula>
    </cfRule>
    <cfRule type="cellIs" priority="7" dxfId="3" operator="equal" stopIfTrue="1">
      <formula>"H"</formula>
    </cfRule>
  </conditionalFormatting>
  <conditionalFormatting sqref="A67:A71">
    <cfRule type="cellIs" priority="9" dxfId="3" operator="greaterThanOrEqual" stopIfTrue="1">
      <formula>"A"</formula>
    </cfRule>
  </conditionalFormatting>
  <conditionalFormatting sqref="A84:A98">
    <cfRule type="cellIs" priority="10" dxfId="3" operator="greaterThanOrEqual" stopIfTrue="1">
      <formula>"a"</formula>
    </cfRule>
  </conditionalFormatting>
  <conditionalFormatting sqref="B23:AJ35">
    <cfRule type="cellIs" priority="11" dxfId="3" operator="greaterThanOrEqual" stopIfTrue="1">
      <formula>0.01</formula>
    </cfRule>
  </conditionalFormatting>
  <conditionalFormatting sqref="B3">
    <cfRule type="cellIs" priority="12" dxfId="9" operator="lessThan" stopIfTrue="1">
      <formula>1</formula>
    </cfRule>
  </conditionalFormatting>
  <conditionalFormatting sqref="B55:B58">
    <cfRule type="cellIs" priority="13" dxfId="3" operator="greaterThanOrEqual" stopIfTrue="1">
      <formula>0.01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Width="5" horizontalDpi="600" verticalDpi="600" orientation="portrait" paperSize="9" scale="73" r:id="rId1"/>
  <headerFooter alignWithMargins="0">
    <oddHeader>&amp;R&amp;D</oddHeader>
  </headerFooter>
  <colBreaks count="4" manualBreakCount="4">
    <brk id="8" min="65" max="139" man="1"/>
    <brk id="15" min="65" max="139" man="1"/>
    <brk id="22" min="65" max="139" man="1"/>
    <brk id="29" min="65" max="1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S73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16.28125" style="0" bestFit="1" customWidth="1"/>
    <col min="3" max="8" width="9.140625" style="0" hidden="1" customWidth="1"/>
    <col min="9" max="9" width="9.8515625" style="0" hidden="1" customWidth="1"/>
    <col min="10" max="11" width="9.140625" style="0" hidden="1" customWidth="1"/>
    <col min="12" max="12" width="6.140625" style="0" hidden="1" customWidth="1"/>
    <col min="13" max="13" width="23.28125" style="0" customWidth="1"/>
    <col min="16" max="16" width="3.140625" style="0" customWidth="1"/>
  </cols>
  <sheetData>
    <row r="1" ht="12.75" hidden="1"/>
    <row r="2" ht="12.75" hidden="1"/>
    <row r="3" spans="1:9" ht="38.25">
      <c r="A3" s="17" t="s">
        <v>46</v>
      </c>
      <c r="B3" s="20" t="s">
        <v>48</v>
      </c>
      <c r="C3" s="20" t="s">
        <v>51</v>
      </c>
      <c r="D3" s="20" t="s">
        <v>50</v>
      </c>
      <c r="E3" s="20" t="s">
        <v>53</v>
      </c>
      <c r="F3" s="20" t="s">
        <v>54</v>
      </c>
      <c r="G3" s="20" t="s">
        <v>55</v>
      </c>
      <c r="H3" s="20"/>
      <c r="I3" s="20" t="s">
        <v>62</v>
      </c>
    </row>
    <row r="4" ht="12.75">
      <c r="A4" s="17" t="s">
        <v>16</v>
      </c>
    </row>
    <row r="5" spans="1:19" ht="12.75">
      <c r="A5" s="88">
        <f>DataEntry!A84</f>
        <v>0</v>
      </c>
      <c r="B5" s="154"/>
      <c r="C5" s="19">
        <f>$N$5</f>
        <v>0.138</v>
      </c>
      <c r="D5" s="18">
        <f>((B5-I5)*C5)+B5</f>
        <v>-997.464</v>
      </c>
      <c r="E5" s="50">
        <f>$N$8</f>
        <v>232</v>
      </c>
      <c r="F5" s="21">
        <v>0</v>
      </c>
      <c r="G5" s="18">
        <f>ROUND(D5/(E5+F5),2)</f>
        <v>-4.3</v>
      </c>
      <c r="I5" s="50">
        <f>$N$6</f>
        <v>7228</v>
      </c>
      <c r="M5" s="97" t="s">
        <v>145</v>
      </c>
      <c r="N5" s="163">
        <v>0.138</v>
      </c>
      <c r="O5" s="45"/>
      <c r="Q5" s="608" t="s">
        <v>165</v>
      </c>
      <c r="R5" s="617"/>
      <c r="S5" s="618"/>
    </row>
    <row r="6" spans="1:19" ht="12.75">
      <c r="A6" s="88">
        <f>DataEntry!A85</f>
        <v>0</v>
      </c>
      <c r="B6" s="154"/>
      <c r="C6" s="19">
        <f>$N$5</f>
        <v>0.138</v>
      </c>
      <c r="D6" s="18">
        <f aca="true" t="shared" si="0" ref="D6:D11">((B6-I6)*C6)+B6</f>
        <v>-997.464</v>
      </c>
      <c r="E6" s="50">
        <f>$N$8</f>
        <v>232</v>
      </c>
      <c r="F6" s="21">
        <v>0</v>
      </c>
      <c r="G6" s="18">
        <f aca="true" t="shared" si="1" ref="G6:G11">ROUND(D6/(E6+F6),2)</f>
        <v>-4.3</v>
      </c>
      <c r="I6" s="50">
        <f>$N$6</f>
        <v>7228</v>
      </c>
      <c r="M6" s="99" t="s">
        <v>146</v>
      </c>
      <c r="N6" s="164">
        <v>7228</v>
      </c>
      <c r="O6" s="46"/>
      <c r="Q6" s="619"/>
      <c r="R6" s="620"/>
      <c r="S6" s="621"/>
    </row>
    <row r="7" spans="1:15" ht="12.75">
      <c r="A7" s="88">
        <f>DataEntry!A86</f>
        <v>0</v>
      </c>
      <c r="B7" s="154"/>
      <c r="C7" s="19">
        <f>$N$5</f>
        <v>0.138</v>
      </c>
      <c r="D7" s="18">
        <f t="shared" si="0"/>
        <v>-997.464</v>
      </c>
      <c r="E7" s="50">
        <f>$N$8</f>
        <v>232</v>
      </c>
      <c r="F7" s="21">
        <v>0</v>
      </c>
      <c r="G7" s="18">
        <f t="shared" si="1"/>
        <v>-4.3</v>
      </c>
      <c r="I7" s="50">
        <f>$N$6</f>
        <v>7228</v>
      </c>
      <c r="M7" s="98"/>
      <c r="N7" s="95"/>
      <c r="O7" s="48"/>
    </row>
    <row r="8" spans="1:19" ht="12.75">
      <c r="A8" s="88">
        <f>DataEntry!A87</f>
        <v>0</v>
      </c>
      <c r="B8" s="154"/>
      <c r="C8" s="19">
        <f>$N$5</f>
        <v>0.138</v>
      </c>
      <c r="D8" s="18">
        <f t="shared" si="0"/>
        <v>-997.464</v>
      </c>
      <c r="E8" s="50">
        <f>$N$8</f>
        <v>232</v>
      </c>
      <c r="F8" s="21">
        <v>0</v>
      </c>
      <c r="G8" s="18">
        <f t="shared" si="1"/>
        <v>-4.3</v>
      </c>
      <c r="I8" s="50">
        <f>$N$6</f>
        <v>7228</v>
      </c>
      <c r="M8" s="97" t="s">
        <v>147</v>
      </c>
      <c r="N8" s="165">
        <v>232</v>
      </c>
      <c r="O8" s="100"/>
      <c r="Q8" s="608" t="s">
        <v>164</v>
      </c>
      <c r="R8" s="609"/>
      <c r="S8" s="610"/>
    </row>
    <row r="9" spans="1:19" ht="12.75">
      <c r="A9" s="88">
        <f>DataEntry!A88</f>
        <v>0</v>
      </c>
      <c r="B9" s="154"/>
      <c r="C9" s="19">
        <f>$N$5</f>
        <v>0.138</v>
      </c>
      <c r="D9" s="18">
        <f t="shared" si="0"/>
        <v>-997.464</v>
      </c>
      <c r="E9" s="50">
        <f>$N$8</f>
        <v>232</v>
      </c>
      <c r="F9" s="21">
        <v>0</v>
      </c>
      <c r="G9" s="18">
        <f t="shared" si="1"/>
        <v>-4.3</v>
      </c>
      <c r="I9" s="50">
        <f>$N$6</f>
        <v>7228</v>
      </c>
      <c r="M9" s="99" t="s">
        <v>148</v>
      </c>
      <c r="N9" s="164">
        <v>40</v>
      </c>
      <c r="O9" s="96" t="s">
        <v>149</v>
      </c>
      <c r="Q9" s="611"/>
      <c r="R9" s="612"/>
      <c r="S9" s="613"/>
    </row>
    <row r="10" spans="1:19" ht="12.75" customHeight="1">
      <c r="A10" s="88">
        <f>DataEntry!A89</f>
        <v>0</v>
      </c>
      <c r="B10" s="154"/>
      <c r="C10" s="19">
        <v>0.128</v>
      </c>
      <c r="D10" s="18">
        <f t="shared" si="0"/>
        <v>-665.6</v>
      </c>
      <c r="E10">
        <f aca="true" t="shared" si="2" ref="E10:E19">52*5</f>
        <v>260</v>
      </c>
      <c r="F10" s="21">
        <v>0</v>
      </c>
      <c r="G10" s="18">
        <f t="shared" si="1"/>
        <v>-2.56</v>
      </c>
      <c r="I10">
        <v>5200</v>
      </c>
      <c r="J10" t="s">
        <v>52</v>
      </c>
      <c r="N10" s="94"/>
      <c r="Q10" s="611"/>
      <c r="R10" s="612"/>
      <c r="S10" s="613"/>
    </row>
    <row r="11" spans="1:19" ht="12.75" customHeight="1">
      <c r="A11" s="88">
        <f>DataEntry!A90</f>
        <v>0</v>
      </c>
      <c r="B11" s="154"/>
      <c r="C11" s="19">
        <v>0.128</v>
      </c>
      <c r="D11" s="18">
        <f t="shared" si="0"/>
        <v>-665.6</v>
      </c>
      <c r="E11">
        <f t="shared" si="2"/>
        <v>260</v>
      </c>
      <c r="F11" s="21">
        <v>0</v>
      </c>
      <c r="G11" s="18">
        <f t="shared" si="1"/>
        <v>-2.56</v>
      </c>
      <c r="I11">
        <v>5200</v>
      </c>
      <c r="J11" t="s">
        <v>52</v>
      </c>
      <c r="M11" s="134" t="s">
        <v>159</v>
      </c>
      <c r="N11" s="131">
        <f>N12-N8</f>
        <v>28</v>
      </c>
      <c r="O11" s="132"/>
      <c r="Q11" s="611"/>
      <c r="R11" s="612"/>
      <c r="S11" s="613"/>
    </row>
    <row r="12" spans="1:19" ht="12.75" customHeight="1">
      <c r="A12" s="88">
        <f>DataEntry!A91</f>
        <v>0</v>
      </c>
      <c r="B12" s="154"/>
      <c r="C12" s="19">
        <v>0.128</v>
      </c>
      <c r="D12" s="18">
        <f aca="true" t="shared" si="3" ref="D12:D19">((B12-I12)*C12)+B12</f>
        <v>-665.6</v>
      </c>
      <c r="E12">
        <f t="shared" si="2"/>
        <v>260</v>
      </c>
      <c r="F12" s="21">
        <v>0</v>
      </c>
      <c r="G12" s="18">
        <f aca="true" t="shared" si="4" ref="G12:G19">ROUND(D12/(E12+F12),2)</f>
        <v>-2.56</v>
      </c>
      <c r="I12">
        <v>5200</v>
      </c>
      <c r="J12" t="s">
        <v>52</v>
      </c>
      <c r="M12" s="135" t="s">
        <v>160</v>
      </c>
      <c r="N12" s="166">
        <v>260</v>
      </c>
      <c r="O12" s="133"/>
      <c r="Q12" s="611"/>
      <c r="R12" s="612"/>
      <c r="S12" s="613"/>
    </row>
    <row r="13" spans="1:19" ht="12.75" customHeight="1">
      <c r="A13" s="88">
        <f>DataEntry!A92</f>
        <v>0</v>
      </c>
      <c r="B13" s="154"/>
      <c r="C13" s="19">
        <v>0.128</v>
      </c>
      <c r="D13" s="18">
        <f t="shared" si="3"/>
        <v>-665.6</v>
      </c>
      <c r="E13">
        <f t="shared" si="2"/>
        <v>260</v>
      </c>
      <c r="F13" s="21">
        <v>0</v>
      </c>
      <c r="G13" s="18">
        <f t="shared" si="4"/>
        <v>-2.56</v>
      </c>
      <c r="I13">
        <v>5200</v>
      </c>
      <c r="J13" t="s">
        <v>52</v>
      </c>
      <c r="N13" s="94"/>
      <c r="Q13" s="611"/>
      <c r="R13" s="612"/>
      <c r="S13" s="613"/>
    </row>
    <row r="14" spans="1:19" ht="12.75" customHeight="1">
      <c r="A14" s="88">
        <f>DataEntry!A93</f>
        <v>0</v>
      </c>
      <c r="B14" s="154"/>
      <c r="C14" s="19">
        <v>0.128</v>
      </c>
      <c r="D14" s="18">
        <f t="shared" si="3"/>
        <v>-665.6</v>
      </c>
      <c r="E14">
        <f t="shared" si="2"/>
        <v>260</v>
      </c>
      <c r="F14" s="21">
        <v>0</v>
      </c>
      <c r="G14" s="18">
        <f t="shared" si="4"/>
        <v>-2.56</v>
      </c>
      <c r="I14">
        <v>5200</v>
      </c>
      <c r="J14" t="s">
        <v>52</v>
      </c>
      <c r="N14" s="94"/>
      <c r="Q14" s="611"/>
      <c r="R14" s="612"/>
      <c r="S14" s="613"/>
    </row>
    <row r="15" spans="1:19" ht="12.75" customHeight="1">
      <c r="A15" s="88">
        <f>DataEntry!A94</f>
        <v>0</v>
      </c>
      <c r="B15" s="154"/>
      <c r="C15" s="19">
        <v>0.128</v>
      </c>
      <c r="D15" s="18">
        <f t="shared" si="3"/>
        <v>-665.6</v>
      </c>
      <c r="E15">
        <f t="shared" si="2"/>
        <v>260</v>
      </c>
      <c r="F15" s="21">
        <v>0</v>
      </c>
      <c r="G15" s="18">
        <f t="shared" si="4"/>
        <v>-2.56</v>
      </c>
      <c r="I15">
        <v>5200</v>
      </c>
      <c r="J15" t="s">
        <v>52</v>
      </c>
      <c r="N15" s="94"/>
      <c r="Q15" s="611"/>
      <c r="R15" s="612"/>
      <c r="S15" s="613"/>
    </row>
    <row r="16" spans="1:19" ht="12.75" customHeight="1">
      <c r="A16" s="88">
        <f>DataEntry!A95</f>
        <v>0</v>
      </c>
      <c r="B16" s="154"/>
      <c r="C16" s="19">
        <v>0.128</v>
      </c>
      <c r="D16" s="18">
        <f t="shared" si="3"/>
        <v>-665.6</v>
      </c>
      <c r="E16">
        <f t="shared" si="2"/>
        <v>260</v>
      </c>
      <c r="F16" s="21">
        <v>0</v>
      </c>
      <c r="G16" s="18">
        <f t="shared" si="4"/>
        <v>-2.56</v>
      </c>
      <c r="I16">
        <v>5200</v>
      </c>
      <c r="J16" t="s">
        <v>52</v>
      </c>
      <c r="N16" s="94"/>
      <c r="Q16" s="611"/>
      <c r="R16" s="612"/>
      <c r="S16" s="613"/>
    </row>
    <row r="17" spans="1:19" ht="12.75" customHeight="1">
      <c r="A17" s="88">
        <f>DataEntry!A96</f>
        <v>0</v>
      </c>
      <c r="B17" s="154"/>
      <c r="C17" s="19">
        <v>0.128</v>
      </c>
      <c r="D17" s="18">
        <f t="shared" si="3"/>
        <v>-665.6</v>
      </c>
      <c r="E17">
        <f t="shared" si="2"/>
        <v>260</v>
      </c>
      <c r="F17" s="21">
        <v>0</v>
      </c>
      <c r="G17" s="18">
        <f t="shared" si="4"/>
        <v>-2.56</v>
      </c>
      <c r="I17">
        <v>5200</v>
      </c>
      <c r="J17" t="s">
        <v>52</v>
      </c>
      <c r="N17" s="94"/>
      <c r="Q17" s="611"/>
      <c r="R17" s="612"/>
      <c r="S17" s="613"/>
    </row>
    <row r="18" spans="1:19" ht="12.75" customHeight="1">
      <c r="A18" s="88">
        <f>DataEntry!A97</f>
        <v>0</v>
      </c>
      <c r="B18" s="154"/>
      <c r="C18" s="19">
        <v>0.128</v>
      </c>
      <c r="D18" s="18">
        <f t="shared" si="3"/>
        <v>-665.6</v>
      </c>
      <c r="E18">
        <f t="shared" si="2"/>
        <v>260</v>
      </c>
      <c r="F18" s="21">
        <v>0</v>
      </c>
      <c r="G18" s="18">
        <f t="shared" si="4"/>
        <v>-2.56</v>
      </c>
      <c r="I18">
        <v>5200</v>
      </c>
      <c r="J18" t="s">
        <v>52</v>
      </c>
      <c r="N18" s="94"/>
      <c r="Q18" s="611"/>
      <c r="R18" s="612"/>
      <c r="S18" s="613"/>
    </row>
    <row r="19" spans="1:19" ht="12.75" customHeight="1">
      <c r="A19" s="88">
        <f>DataEntry!A98</f>
        <v>0</v>
      </c>
      <c r="B19" s="154"/>
      <c r="C19" s="19">
        <v>0.128</v>
      </c>
      <c r="D19" s="18">
        <f t="shared" si="3"/>
        <v>-665.6</v>
      </c>
      <c r="E19">
        <f t="shared" si="2"/>
        <v>260</v>
      </c>
      <c r="F19" s="21">
        <v>0</v>
      </c>
      <c r="G19" s="18">
        <f t="shared" si="4"/>
        <v>-2.56</v>
      </c>
      <c r="I19">
        <v>5200</v>
      </c>
      <c r="J19" t="s">
        <v>52</v>
      </c>
      <c r="N19" s="94"/>
      <c r="Q19" s="611"/>
      <c r="R19" s="612"/>
      <c r="S19" s="613"/>
    </row>
    <row r="20" spans="1:19" ht="12.75" customHeight="1">
      <c r="A20" s="88"/>
      <c r="B20" s="216"/>
      <c r="C20" s="19"/>
      <c r="D20" s="18"/>
      <c r="F20" s="21"/>
      <c r="G20" s="18"/>
      <c r="N20" s="94"/>
      <c r="Q20" s="611"/>
      <c r="R20" s="612"/>
      <c r="S20" s="613"/>
    </row>
    <row r="21" spans="1:19" ht="12.75" customHeight="1">
      <c r="A21" s="88"/>
      <c r="B21" s="18"/>
      <c r="C21" s="19"/>
      <c r="D21" s="18"/>
      <c r="F21" s="21"/>
      <c r="G21" s="18"/>
      <c r="N21" s="94"/>
      <c r="Q21" s="611"/>
      <c r="R21" s="612"/>
      <c r="S21" s="613"/>
    </row>
    <row r="22" spans="1:19" ht="12.75">
      <c r="A22" s="88"/>
      <c r="Q22" s="611"/>
      <c r="R22" s="612"/>
      <c r="S22" s="613"/>
    </row>
    <row r="23" spans="1:19" ht="25.5">
      <c r="A23" s="217" t="s">
        <v>47</v>
      </c>
      <c r="B23" t="s">
        <v>49</v>
      </c>
      <c r="D23" s="20" t="s">
        <v>57</v>
      </c>
      <c r="E23" t="s">
        <v>58</v>
      </c>
      <c r="F23" s="20" t="s">
        <v>60</v>
      </c>
      <c r="G23" s="20" t="s">
        <v>61</v>
      </c>
      <c r="H23" s="20" t="s">
        <v>59</v>
      </c>
      <c r="Q23" s="614"/>
      <c r="R23" s="615"/>
      <c r="S23" s="616"/>
    </row>
    <row r="24" spans="1:10" ht="12.75">
      <c r="A24">
        <f>DataEntry!A101</f>
        <v>0</v>
      </c>
      <c r="B24" s="154"/>
      <c r="C24" s="19">
        <f aca="true" t="shared" si="5" ref="C24:C73">$N$5</f>
        <v>0.138</v>
      </c>
      <c r="D24" s="18">
        <f>$N$9</f>
        <v>40</v>
      </c>
      <c r="E24" s="50">
        <f>D24*52</f>
        <v>2080</v>
      </c>
      <c r="F24">
        <f>B24*E24</f>
        <v>0</v>
      </c>
      <c r="G24" s="18">
        <f>ROUND(((F24-I24)*C24)+F24,0)</f>
        <v>-997</v>
      </c>
      <c r="H24" s="18">
        <f aca="true" t="shared" si="6" ref="H24:H55">ROUND(G24/E24,2)/$N$8*$N$12</f>
        <v>-0.5379310344827586</v>
      </c>
      <c r="I24" s="50">
        <f aca="true" t="shared" si="7" ref="I24:I73">$N$6</f>
        <v>7228</v>
      </c>
      <c r="J24" t="s">
        <v>56</v>
      </c>
    </row>
    <row r="25" spans="1:10" ht="12.75">
      <c r="A25">
        <f>DataEntry!A102</f>
        <v>0</v>
      </c>
      <c r="B25" s="154"/>
      <c r="C25" s="19">
        <f t="shared" si="5"/>
        <v>0.138</v>
      </c>
      <c r="D25" s="18">
        <f aca="true" t="shared" si="8" ref="D25:D73">$N$9</f>
        <v>40</v>
      </c>
      <c r="E25" s="50">
        <f aca="true" t="shared" si="9" ref="E25:E73">D25*52</f>
        <v>2080</v>
      </c>
      <c r="F25">
        <f aca="true" t="shared" si="10" ref="F25:F45">B25*E25</f>
        <v>0</v>
      </c>
      <c r="G25" s="18">
        <f aca="true" t="shared" si="11" ref="G25:G45">ROUND(((F25-I25)*C25)+F25,0)</f>
        <v>-997</v>
      </c>
      <c r="H25" s="18">
        <f t="shared" si="6"/>
        <v>-0.5379310344827586</v>
      </c>
      <c r="I25" s="50">
        <f t="shared" si="7"/>
        <v>7228</v>
      </c>
      <c r="J25" t="s">
        <v>56</v>
      </c>
    </row>
    <row r="26" spans="1:10" ht="12.75">
      <c r="A26">
        <f>DataEntry!A103</f>
        <v>0</v>
      </c>
      <c r="B26" s="154"/>
      <c r="C26" s="19">
        <f t="shared" si="5"/>
        <v>0.138</v>
      </c>
      <c r="D26" s="18">
        <f t="shared" si="8"/>
        <v>40</v>
      </c>
      <c r="E26" s="50">
        <f t="shared" si="9"/>
        <v>2080</v>
      </c>
      <c r="F26">
        <f t="shared" si="10"/>
        <v>0</v>
      </c>
      <c r="G26" s="18">
        <f t="shared" si="11"/>
        <v>-997</v>
      </c>
      <c r="H26" s="18">
        <f t="shared" si="6"/>
        <v>-0.5379310344827586</v>
      </c>
      <c r="I26" s="50">
        <f t="shared" si="7"/>
        <v>7228</v>
      </c>
      <c r="J26" t="s">
        <v>56</v>
      </c>
    </row>
    <row r="27" spans="1:10" ht="12.75">
      <c r="A27">
        <f>DataEntry!A104</f>
        <v>0</v>
      </c>
      <c r="B27" s="154"/>
      <c r="C27" s="19">
        <f t="shared" si="5"/>
        <v>0.138</v>
      </c>
      <c r="D27" s="18">
        <f t="shared" si="8"/>
        <v>40</v>
      </c>
      <c r="E27" s="50">
        <f t="shared" si="9"/>
        <v>2080</v>
      </c>
      <c r="F27">
        <f t="shared" si="10"/>
        <v>0</v>
      </c>
      <c r="G27" s="18">
        <f t="shared" si="11"/>
        <v>-997</v>
      </c>
      <c r="H27" s="18">
        <f t="shared" si="6"/>
        <v>-0.5379310344827586</v>
      </c>
      <c r="I27" s="50">
        <f t="shared" si="7"/>
        <v>7228</v>
      </c>
      <c r="J27" t="s">
        <v>56</v>
      </c>
    </row>
    <row r="28" spans="1:10" ht="12.75">
      <c r="A28">
        <f>DataEntry!A105</f>
        <v>0</v>
      </c>
      <c r="B28" s="154"/>
      <c r="C28" s="19">
        <f t="shared" si="5"/>
        <v>0.138</v>
      </c>
      <c r="D28" s="18">
        <f t="shared" si="8"/>
        <v>40</v>
      </c>
      <c r="E28" s="50">
        <f t="shared" si="9"/>
        <v>2080</v>
      </c>
      <c r="F28">
        <f t="shared" si="10"/>
        <v>0</v>
      </c>
      <c r="G28" s="18">
        <f t="shared" si="11"/>
        <v>-997</v>
      </c>
      <c r="H28" s="18">
        <f t="shared" si="6"/>
        <v>-0.5379310344827586</v>
      </c>
      <c r="I28" s="50">
        <f t="shared" si="7"/>
        <v>7228</v>
      </c>
      <c r="J28" t="s">
        <v>56</v>
      </c>
    </row>
    <row r="29" spans="1:10" ht="12.75">
      <c r="A29">
        <f>DataEntry!A106</f>
        <v>0</v>
      </c>
      <c r="B29" s="154"/>
      <c r="C29" s="19">
        <f t="shared" si="5"/>
        <v>0.138</v>
      </c>
      <c r="D29" s="18">
        <f t="shared" si="8"/>
        <v>40</v>
      </c>
      <c r="E29" s="50">
        <f t="shared" si="9"/>
        <v>2080</v>
      </c>
      <c r="F29">
        <f t="shared" si="10"/>
        <v>0</v>
      </c>
      <c r="G29" s="18">
        <f t="shared" si="11"/>
        <v>-997</v>
      </c>
      <c r="H29" s="18">
        <f t="shared" si="6"/>
        <v>-0.5379310344827586</v>
      </c>
      <c r="I29" s="50">
        <f t="shared" si="7"/>
        <v>7228</v>
      </c>
      <c r="J29" t="s">
        <v>56</v>
      </c>
    </row>
    <row r="30" spans="1:10" ht="12.75">
      <c r="A30">
        <f>DataEntry!A107</f>
        <v>0</v>
      </c>
      <c r="B30" s="154"/>
      <c r="C30" s="19">
        <f t="shared" si="5"/>
        <v>0.138</v>
      </c>
      <c r="D30" s="18">
        <f t="shared" si="8"/>
        <v>40</v>
      </c>
      <c r="E30" s="50">
        <f t="shared" si="9"/>
        <v>2080</v>
      </c>
      <c r="F30">
        <f t="shared" si="10"/>
        <v>0</v>
      </c>
      <c r="G30" s="18">
        <f t="shared" si="11"/>
        <v>-997</v>
      </c>
      <c r="H30" s="18">
        <f t="shared" si="6"/>
        <v>-0.5379310344827586</v>
      </c>
      <c r="I30" s="50">
        <f t="shared" si="7"/>
        <v>7228</v>
      </c>
      <c r="J30" t="s">
        <v>56</v>
      </c>
    </row>
    <row r="31" spans="1:10" ht="12.75">
      <c r="A31">
        <f>DataEntry!A108</f>
        <v>0</v>
      </c>
      <c r="B31" s="154"/>
      <c r="C31" s="19">
        <f t="shared" si="5"/>
        <v>0.138</v>
      </c>
      <c r="D31" s="18">
        <f t="shared" si="8"/>
        <v>40</v>
      </c>
      <c r="E31" s="50">
        <f t="shared" si="9"/>
        <v>2080</v>
      </c>
      <c r="F31">
        <f t="shared" si="10"/>
        <v>0</v>
      </c>
      <c r="G31" s="18">
        <f t="shared" si="11"/>
        <v>-997</v>
      </c>
      <c r="H31" s="18">
        <f t="shared" si="6"/>
        <v>-0.5379310344827586</v>
      </c>
      <c r="I31" s="50">
        <f t="shared" si="7"/>
        <v>7228</v>
      </c>
      <c r="J31" t="s">
        <v>56</v>
      </c>
    </row>
    <row r="32" spans="1:10" ht="12.75">
      <c r="A32">
        <f>DataEntry!A109</f>
        <v>0</v>
      </c>
      <c r="B32" s="154"/>
      <c r="C32" s="19">
        <f t="shared" si="5"/>
        <v>0.138</v>
      </c>
      <c r="D32" s="18">
        <f t="shared" si="8"/>
        <v>40</v>
      </c>
      <c r="E32" s="50">
        <f t="shared" si="9"/>
        <v>2080</v>
      </c>
      <c r="F32">
        <f t="shared" si="10"/>
        <v>0</v>
      </c>
      <c r="G32" s="18">
        <f t="shared" si="11"/>
        <v>-997</v>
      </c>
      <c r="H32" s="18">
        <f t="shared" si="6"/>
        <v>-0.5379310344827586</v>
      </c>
      <c r="I32" s="50">
        <f t="shared" si="7"/>
        <v>7228</v>
      </c>
      <c r="J32" t="s">
        <v>56</v>
      </c>
    </row>
    <row r="33" spans="1:10" ht="12.75">
      <c r="A33">
        <f>DataEntry!A110</f>
        <v>0</v>
      </c>
      <c r="B33" s="154"/>
      <c r="C33" s="19">
        <f t="shared" si="5"/>
        <v>0.138</v>
      </c>
      <c r="D33" s="18">
        <f t="shared" si="8"/>
        <v>40</v>
      </c>
      <c r="E33" s="50">
        <f t="shared" si="9"/>
        <v>2080</v>
      </c>
      <c r="F33">
        <f t="shared" si="10"/>
        <v>0</v>
      </c>
      <c r="G33" s="18">
        <f t="shared" si="11"/>
        <v>-997</v>
      </c>
      <c r="H33" s="18">
        <f t="shared" si="6"/>
        <v>-0.5379310344827586</v>
      </c>
      <c r="I33" s="50">
        <f t="shared" si="7"/>
        <v>7228</v>
      </c>
      <c r="J33" t="s">
        <v>56</v>
      </c>
    </row>
    <row r="34" spans="1:10" ht="12.75">
      <c r="A34">
        <f>DataEntry!A111</f>
        <v>0</v>
      </c>
      <c r="B34" s="154"/>
      <c r="C34" s="19">
        <f t="shared" si="5"/>
        <v>0.138</v>
      </c>
      <c r="D34" s="18">
        <f t="shared" si="8"/>
        <v>40</v>
      </c>
      <c r="E34" s="50">
        <f t="shared" si="9"/>
        <v>2080</v>
      </c>
      <c r="F34">
        <f t="shared" si="10"/>
        <v>0</v>
      </c>
      <c r="G34" s="18">
        <f t="shared" si="11"/>
        <v>-997</v>
      </c>
      <c r="H34" s="18">
        <f t="shared" si="6"/>
        <v>-0.5379310344827586</v>
      </c>
      <c r="I34" s="50">
        <f t="shared" si="7"/>
        <v>7228</v>
      </c>
      <c r="J34" t="s">
        <v>56</v>
      </c>
    </row>
    <row r="35" spans="1:10" ht="12.75">
      <c r="A35">
        <f>DataEntry!A112</f>
        <v>0</v>
      </c>
      <c r="B35" s="154"/>
      <c r="C35" s="19">
        <f t="shared" si="5"/>
        <v>0.138</v>
      </c>
      <c r="D35" s="18">
        <f t="shared" si="8"/>
        <v>40</v>
      </c>
      <c r="E35" s="50">
        <f aca="true" t="shared" si="12" ref="E35:E44">D35*52</f>
        <v>2080</v>
      </c>
      <c r="F35">
        <f aca="true" t="shared" si="13" ref="F35:F44">B35*E35</f>
        <v>0</v>
      </c>
      <c r="G35" s="18">
        <f aca="true" t="shared" si="14" ref="G35:G44">ROUND(((F35-I35)*C35)+F35,0)</f>
        <v>-997</v>
      </c>
      <c r="H35" s="18">
        <f t="shared" si="6"/>
        <v>-0.5379310344827586</v>
      </c>
      <c r="I35" s="50">
        <f t="shared" si="7"/>
        <v>7228</v>
      </c>
      <c r="J35" t="s">
        <v>56</v>
      </c>
    </row>
    <row r="36" spans="1:10" ht="12.75">
      <c r="A36">
        <f>DataEntry!A113</f>
        <v>0</v>
      </c>
      <c r="B36" s="154"/>
      <c r="C36" s="19">
        <f t="shared" si="5"/>
        <v>0.138</v>
      </c>
      <c r="D36" s="18">
        <f t="shared" si="8"/>
        <v>40</v>
      </c>
      <c r="E36" s="50">
        <f t="shared" si="12"/>
        <v>2080</v>
      </c>
      <c r="F36">
        <f t="shared" si="13"/>
        <v>0</v>
      </c>
      <c r="G36" s="18">
        <f t="shared" si="14"/>
        <v>-997</v>
      </c>
      <c r="H36" s="18">
        <f t="shared" si="6"/>
        <v>-0.5379310344827586</v>
      </c>
      <c r="I36" s="50">
        <f t="shared" si="7"/>
        <v>7228</v>
      </c>
      <c r="J36" t="s">
        <v>56</v>
      </c>
    </row>
    <row r="37" spans="1:10" ht="12.75">
      <c r="A37">
        <f>DataEntry!A114</f>
        <v>0</v>
      </c>
      <c r="B37" s="154"/>
      <c r="C37" s="19">
        <f t="shared" si="5"/>
        <v>0.138</v>
      </c>
      <c r="D37" s="18">
        <f t="shared" si="8"/>
        <v>40</v>
      </c>
      <c r="E37" s="50">
        <f t="shared" si="12"/>
        <v>2080</v>
      </c>
      <c r="F37">
        <f t="shared" si="13"/>
        <v>0</v>
      </c>
      <c r="G37" s="18">
        <f t="shared" si="14"/>
        <v>-997</v>
      </c>
      <c r="H37" s="18">
        <f t="shared" si="6"/>
        <v>-0.5379310344827586</v>
      </c>
      <c r="I37" s="50">
        <f t="shared" si="7"/>
        <v>7228</v>
      </c>
      <c r="J37" t="s">
        <v>56</v>
      </c>
    </row>
    <row r="38" spans="1:10" ht="12.75">
      <c r="A38">
        <f>DataEntry!A115</f>
        <v>0</v>
      </c>
      <c r="B38" s="154"/>
      <c r="C38" s="19">
        <f t="shared" si="5"/>
        <v>0.138</v>
      </c>
      <c r="D38" s="18">
        <f t="shared" si="8"/>
        <v>40</v>
      </c>
      <c r="E38" s="50">
        <f t="shared" si="12"/>
        <v>2080</v>
      </c>
      <c r="F38">
        <f t="shared" si="13"/>
        <v>0</v>
      </c>
      <c r="G38" s="18">
        <f t="shared" si="14"/>
        <v>-997</v>
      </c>
      <c r="H38" s="18">
        <f t="shared" si="6"/>
        <v>-0.5379310344827586</v>
      </c>
      <c r="I38" s="50">
        <f t="shared" si="7"/>
        <v>7228</v>
      </c>
      <c r="J38" t="s">
        <v>56</v>
      </c>
    </row>
    <row r="39" spans="1:10" ht="12.75">
      <c r="A39">
        <f>DataEntry!A116</f>
        <v>0</v>
      </c>
      <c r="B39" s="154"/>
      <c r="C39" s="19">
        <f t="shared" si="5"/>
        <v>0.138</v>
      </c>
      <c r="D39" s="18">
        <f t="shared" si="8"/>
        <v>40</v>
      </c>
      <c r="E39" s="50">
        <f t="shared" si="12"/>
        <v>2080</v>
      </c>
      <c r="F39">
        <f t="shared" si="13"/>
        <v>0</v>
      </c>
      <c r="G39" s="18">
        <f t="shared" si="14"/>
        <v>-997</v>
      </c>
      <c r="H39" s="18">
        <f t="shared" si="6"/>
        <v>-0.5379310344827586</v>
      </c>
      <c r="I39" s="50">
        <f t="shared" si="7"/>
        <v>7228</v>
      </c>
      <c r="J39" t="s">
        <v>56</v>
      </c>
    </row>
    <row r="40" spans="1:10" ht="12.75">
      <c r="A40">
        <f>DataEntry!A117</f>
        <v>0</v>
      </c>
      <c r="B40" s="154"/>
      <c r="C40" s="19">
        <f t="shared" si="5"/>
        <v>0.138</v>
      </c>
      <c r="D40" s="18">
        <f t="shared" si="8"/>
        <v>40</v>
      </c>
      <c r="E40" s="50">
        <f t="shared" si="12"/>
        <v>2080</v>
      </c>
      <c r="F40">
        <f t="shared" si="13"/>
        <v>0</v>
      </c>
      <c r="G40" s="18">
        <f t="shared" si="14"/>
        <v>-997</v>
      </c>
      <c r="H40" s="18">
        <f t="shared" si="6"/>
        <v>-0.5379310344827586</v>
      </c>
      <c r="I40" s="50">
        <f t="shared" si="7"/>
        <v>7228</v>
      </c>
      <c r="J40" t="s">
        <v>56</v>
      </c>
    </row>
    <row r="41" spans="1:10" ht="12.75">
      <c r="A41">
        <f>DataEntry!A118</f>
        <v>0</v>
      </c>
      <c r="B41" s="154"/>
      <c r="C41" s="19">
        <f t="shared" si="5"/>
        <v>0.138</v>
      </c>
      <c r="D41" s="18">
        <f t="shared" si="8"/>
        <v>40</v>
      </c>
      <c r="E41" s="50">
        <f t="shared" si="12"/>
        <v>2080</v>
      </c>
      <c r="F41">
        <f t="shared" si="13"/>
        <v>0</v>
      </c>
      <c r="G41" s="18">
        <f t="shared" si="14"/>
        <v>-997</v>
      </c>
      <c r="H41" s="18">
        <f t="shared" si="6"/>
        <v>-0.5379310344827586</v>
      </c>
      <c r="I41" s="50">
        <f t="shared" si="7"/>
        <v>7228</v>
      </c>
      <c r="J41" t="s">
        <v>56</v>
      </c>
    </row>
    <row r="42" spans="1:10" ht="12.75">
      <c r="A42">
        <f>DataEntry!A119</f>
        <v>0</v>
      </c>
      <c r="B42" s="154"/>
      <c r="C42" s="19">
        <f t="shared" si="5"/>
        <v>0.138</v>
      </c>
      <c r="D42" s="18">
        <f t="shared" si="8"/>
        <v>40</v>
      </c>
      <c r="E42" s="50">
        <f t="shared" si="12"/>
        <v>2080</v>
      </c>
      <c r="F42">
        <f t="shared" si="13"/>
        <v>0</v>
      </c>
      <c r="G42" s="18">
        <f t="shared" si="14"/>
        <v>-997</v>
      </c>
      <c r="H42" s="18">
        <f t="shared" si="6"/>
        <v>-0.5379310344827586</v>
      </c>
      <c r="I42" s="50">
        <f t="shared" si="7"/>
        <v>7228</v>
      </c>
      <c r="J42" t="s">
        <v>56</v>
      </c>
    </row>
    <row r="43" spans="1:10" ht="12.75">
      <c r="A43">
        <f>DataEntry!A120</f>
        <v>0</v>
      </c>
      <c r="B43" s="154"/>
      <c r="C43" s="19">
        <f t="shared" si="5"/>
        <v>0.138</v>
      </c>
      <c r="D43" s="18">
        <f t="shared" si="8"/>
        <v>40</v>
      </c>
      <c r="E43" s="50">
        <f t="shared" si="12"/>
        <v>2080</v>
      </c>
      <c r="F43">
        <f t="shared" si="13"/>
        <v>0</v>
      </c>
      <c r="G43" s="18">
        <f t="shared" si="14"/>
        <v>-997</v>
      </c>
      <c r="H43" s="18">
        <f t="shared" si="6"/>
        <v>-0.5379310344827586</v>
      </c>
      <c r="I43" s="50">
        <f t="shared" si="7"/>
        <v>7228</v>
      </c>
      <c r="J43" t="s">
        <v>56</v>
      </c>
    </row>
    <row r="44" spans="1:10" ht="12.75">
      <c r="A44">
        <f>DataEntry!A121</f>
        <v>0</v>
      </c>
      <c r="B44" s="154"/>
      <c r="C44" s="19">
        <f t="shared" si="5"/>
        <v>0.138</v>
      </c>
      <c r="D44" s="18">
        <f t="shared" si="8"/>
        <v>40</v>
      </c>
      <c r="E44" s="50">
        <f t="shared" si="12"/>
        <v>2080</v>
      </c>
      <c r="F44">
        <f t="shared" si="13"/>
        <v>0</v>
      </c>
      <c r="G44" s="18">
        <f t="shared" si="14"/>
        <v>-997</v>
      </c>
      <c r="H44" s="18">
        <f t="shared" si="6"/>
        <v>-0.5379310344827586</v>
      </c>
      <c r="I44" s="50">
        <f t="shared" si="7"/>
        <v>7228</v>
      </c>
      <c r="J44" t="s">
        <v>56</v>
      </c>
    </row>
    <row r="45" spans="1:10" ht="12.75">
      <c r="A45">
        <f>DataEntry!A122</f>
        <v>0</v>
      </c>
      <c r="B45" s="154"/>
      <c r="C45" s="19">
        <f t="shared" si="5"/>
        <v>0.138</v>
      </c>
      <c r="D45" s="18">
        <f t="shared" si="8"/>
        <v>40</v>
      </c>
      <c r="E45" s="50">
        <f t="shared" si="9"/>
        <v>2080</v>
      </c>
      <c r="F45">
        <f t="shared" si="10"/>
        <v>0</v>
      </c>
      <c r="G45" s="18">
        <f t="shared" si="11"/>
        <v>-997</v>
      </c>
      <c r="H45" s="18">
        <f t="shared" si="6"/>
        <v>-0.5379310344827586</v>
      </c>
      <c r="I45" s="50">
        <f t="shared" si="7"/>
        <v>7228</v>
      </c>
      <c r="J45" t="s">
        <v>56</v>
      </c>
    </row>
    <row r="46" spans="1:10" ht="12.75">
      <c r="A46">
        <f>DataEntry!A123</f>
        <v>0</v>
      </c>
      <c r="B46" s="154"/>
      <c r="C46" s="19">
        <f t="shared" si="5"/>
        <v>0.138</v>
      </c>
      <c r="D46" s="18">
        <f t="shared" si="8"/>
        <v>40</v>
      </c>
      <c r="E46" s="50">
        <f t="shared" si="9"/>
        <v>2080</v>
      </c>
      <c r="F46">
        <f aca="true" t="shared" si="15" ref="F46:F72">B46*E46</f>
        <v>0</v>
      </c>
      <c r="G46" s="18">
        <f aca="true" t="shared" si="16" ref="G46:G72">ROUND(((F46-I46)*C46)+F46,0)</f>
        <v>-997</v>
      </c>
      <c r="H46" s="18">
        <f t="shared" si="6"/>
        <v>-0.5379310344827586</v>
      </c>
      <c r="I46" s="50">
        <f t="shared" si="7"/>
        <v>7228</v>
      </c>
      <c r="J46" t="s">
        <v>56</v>
      </c>
    </row>
    <row r="47" spans="1:10" ht="12.75">
      <c r="A47">
        <f>DataEntry!A124</f>
        <v>0</v>
      </c>
      <c r="B47" s="154"/>
      <c r="C47" s="19">
        <f t="shared" si="5"/>
        <v>0.138</v>
      </c>
      <c r="D47" s="18">
        <f t="shared" si="8"/>
        <v>40</v>
      </c>
      <c r="E47" s="50">
        <f t="shared" si="9"/>
        <v>2080</v>
      </c>
      <c r="F47">
        <f t="shared" si="15"/>
        <v>0</v>
      </c>
      <c r="G47" s="18">
        <f t="shared" si="16"/>
        <v>-997</v>
      </c>
      <c r="H47" s="18">
        <f t="shared" si="6"/>
        <v>-0.5379310344827586</v>
      </c>
      <c r="I47" s="50">
        <f t="shared" si="7"/>
        <v>7228</v>
      </c>
      <c r="J47" t="s">
        <v>56</v>
      </c>
    </row>
    <row r="48" spans="1:10" ht="12.75">
      <c r="A48">
        <f>DataEntry!A125</f>
        <v>0</v>
      </c>
      <c r="B48" s="154"/>
      <c r="C48" s="19">
        <f t="shared" si="5"/>
        <v>0.138</v>
      </c>
      <c r="D48" s="18">
        <f t="shared" si="8"/>
        <v>40</v>
      </c>
      <c r="E48" s="50">
        <f t="shared" si="9"/>
        <v>2080</v>
      </c>
      <c r="F48">
        <f t="shared" si="15"/>
        <v>0</v>
      </c>
      <c r="G48" s="18">
        <f t="shared" si="16"/>
        <v>-997</v>
      </c>
      <c r="H48" s="18">
        <f t="shared" si="6"/>
        <v>-0.5379310344827586</v>
      </c>
      <c r="I48" s="50">
        <f t="shared" si="7"/>
        <v>7228</v>
      </c>
      <c r="J48" t="s">
        <v>56</v>
      </c>
    </row>
    <row r="49" spans="1:10" ht="12.75" hidden="1">
      <c r="A49">
        <f>DataEntry!A126</f>
        <v>0</v>
      </c>
      <c r="B49" s="136"/>
      <c r="C49" s="19">
        <f t="shared" si="5"/>
        <v>0.138</v>
      </c>
      <c r="D49" s="18">
        <f t="shared" si="8"/>
        <v>40</v>
      </c>
      <c r="E49" s="50">
        <f t="shared" si="9"/>
        <v>2080</v>
      </c>
      <c r="F49">
        <f t="shared" si="15"/>
        <v>0</v>
      </c>
      <c r="G49" s="18">
        <f t="shared" si="16"/>
        <v>-997</v>
      </c>
      <c r="H49" s="18">
        <f t="shared" si="6"/>
        <v>-0.5379310344827586</v>
      </c>
      <c r="I49" s="50">
        <f t="shared" si="7"/>
        <v>7228</v>
      </c>
      <c r="J49" t="s">
        <v>56</v>
      </c>
    </row>
    <row r="50" spans="1:10" ht="12.75" hidden="1">
      <c r="A50">
        <f>DataEntry!A127</f>
        <v>0</v>
      </c>
      <c r="B50" s="136"/>
      <c r="C50" s="19">
        <f t="shared" si="5"/>
        <v>0.138</v>
      </c>
      <c r="D50" s="18">
        <f t="shared" si="8"/>
        <v>40</v>
      </c>
      <c r="E50" s="50">
        <f t="shared" si="9"/>
        <v>2080</v>
      </c>
      <c r="F50">
        <f t="shared" si="15"/>
        <v>0</v>
      </c>
      <c r="G50" s="18">
        <f t="shared" si="16"/>
        <v>-997</v>
      </c>
      <c r="H50" s="18">
        <f t="shared" si="6"/>
        <v>-0.5379310344827586</v>
      </c>
      <c r="I50" s="50">
        <f t="shared" si="7"/>
        <v>7228</v>
      </c>
      <c r="J50" t="s">
        <v>56</v>
      </c>
    </row>
    <row r="51" spans="1:10" ht="12.75" hidden="1">
      <c r="A51">
        <f>DataEntry!A128</f>
        <v>0</v>
      </c>
      <c r="B51" s="136"/>
      <c r="C51" s="19">
        <f t="shared" si="5"/>
        <v>0.138</v>
      </c>
      <c r="D51" s="18">
        <f t="shared" si="8"/>
        <v>40</v>
      </c>
      <c r="E51" s="50">
        <f t="shared" si="9"/>
        <v>2080</v>
      </c>
      <c r="F51">
        <f t="shared" si="15"/>
        <v>0</v>
      </c>
      <c r="G51" s="18">
        <f t="shared" si="16"/>
        <v>-997</v>
      </c>
      <c r="H51" s="18">
        <f t="shared" si="6"/>
        <v>-0.5379310344827586</v>
      </c>
      <c r="I51" s="50">
        <f t="shared" si="7"/>
        <v>7228</v>
      </c>
      <c r="J51" t="s">
        <v>56</v>
      </c>
    </row>
    <row r="52" spans="1:10" ht="12.75" hidden="1">
      <c r="A52">
        <f>DataEntry!A129</f>
        <v>0</v>
      </c>
      <c r="B52" s="136"/>
      <c r="C52" s="19">
        <f t="shared" si="5"/>
        <v>0.138</v>
      </c>
      <c r="D52" s="18">
        <f t="shared" si="8"/>
        <v>40</v>
      </c>
      <c r="E52" s="50">
        <f t="shared" si="9"/>
        <v>2080</v>
      </c>
      <c r="F52">
        <f t="shared" si="15"/>
        <v>0</v>
      </c>
      <c r="G52" s="18">
        <f t="shared" si="16"/>
        <v>-997</v>
      </c>
      <c r="H52" s="18">
        <f t="shared" si="6"/>
        <v>-0.5379310344827586</v>
      </c>
      <c r="I52" s="50">
        <f t="shared" si="7"/>
        <v>7228</v>
      </c>
      <c r="J52" t="s">
        <v>56</v>
      </c>
    </row>
    <row r="53" spans="1:10" ht="12.75" hidden="1">
      <c r="A53">
        <f>DataEntry!A130</f>
        <v>0</v>
      </c>
      <c r="B53" s="136"/>
      <c r="C53" s="19">
        <f t="shared" si="5"/>
        <v>0.138</v>
      </c>
      <c r="D53" s="18">
        <f t="shared" si="8"/>
        <v>40</v>
      </c>
      <c r="E53" s="50">
        <f t="shared" si="9"/>
        <v>2080</v>
      </c>
      <c r="F53">
        <f t="shared" si="15"/>
        <v>0</v>
      </c>
      <c r="G53" s="18">
        <f t="shared" si="16"/>
        <v>-997</v>
      </c>
      <c r="H53" s="18">
        <f t="shared" si="6"/>
        <v>-0.5379310344827586</v>
      </c>
      <c r="I53" s="50">
        <f t="shared" si="7"/>
        <v>7228</v>
      </c>
      <c r="J53" t="s">
        <v>56</v>
      </c>
    </row>
    <row r="54" spans="1:10" ht="12.75" hidden="1">
      <c r="A54">
        <f>DataEntry!A131</f>
        <v>0</v>
      </c>
      <c r="B54" s="136"/>
      <c r="C54" s="19">
        <f t="shared" si="5"/>
        <v>0.138</v>
      </c>
      <c r="D54" s="18">
        <f t="shared" si="8"/>
        <v>40</v>
      </c>
      <c r="E54" s="50">
        <f t="shared" si="9"/>
        <v>2080</v>
      </c>
      <c r="F54">
        <f t="shared" si="15"/>
        <v>0</v>
      </c>
      <c r="G54" s="18">
        <f t="shared" si="16"/>
        <v>-997</v>
      </c>
      <c r="H54" s="18">
        <f t="shared" si="6"/>
        <v>-0.5379310344827586</v>
      </c>
      <c r="I54" s="50">
        <f t="shared" si="7"/>
        <v>7228</v>
      </c>
      <c r="J54" t="s">
        <v>56</v>
      </c>
    </row>
    <row r="55" spans="1:10" ht="12.75" hidden="1">
      <c r="A55">
        <f>DataEntry!A132</f>
        <v>0</v>
      </c>
      <c r="B55" s="136"/>
      <c r="C55" s="19">
        <f t="shared" si="5"/>
        <v>0.138</v>
      </c>
      <c r="D55" s="18">
        <f t="shared" si="8"/>
        <v>40</v>
      </c>
      <c r="E55" s="50">
        <f t="shared" si="9"/>
        <v>2080</v>
      </c>
      <c r="F55">
        <f t="shared" si="15"/>
        <v>0</v>
      </c>
      <c r="G55" s="18">
        <f t="shared" si="16"/>
        <v>-997</v>
      </c>
      <c r="H55" s="18">
        <f t="shared" si="6"/>
        <v>-0.5379310344827586</v>
      </c>
      <c r="I55" s="50">
        <f t="shared" si="7"/>
        <v>7228</v>
      </c>
      <c r="J55" t="s">
        <v>56</v>
      </c>
    </row>
    <row r="56" spans="1:10" ht="12.75" hidden="1">
      <c r="A56">
        <f>DataEntry!A133</f>
        <v>0</v>
      </c>
      <c r="B56" s="136"/>
      <c r="C56" s="19">
        <f t="shared" si="5"/>
        <v>0.138</v>
      </c>
      <c r="D56" s="18">
        <f t="shared" si="8"/>
        <v>40</v>
      </c>
      <c r="E56" s="50">
        <f t="shared" si="9"/>
        <v>2080</v>
      </c>
      <c r="F56">
        <f t="shared" si="15"/>
        <v>0</v>
      </c>
      <c r="G56" s="18">
        <f t="shared" si="16"/>
        <v>-997</v>
      </c>
      <c r="H56" s="18">
        <f aca="true" t="shared" si="17" ref="H56:H73">ROUND(G56/E56,2)/$N$8*$N$12</f>
        <v>-0.5379310344827586</v>
      </c>
      <c r="I56" s="50">
        <f t="shared" si="7"/>
        <v>7228</v>
      </c>
      <c r="J56" t="s">
        <v>56</v>
      </c>
    </row>
    <row r="57" spans="1:10" ht="12.75" hidden="1">
      <c r="A57">
        <f>DataEntry!A134</f>
        <v>0</v>
      </c>
      <c r="B57" s="136"/>
      <c r="C57" s="19">
        <f t="shared" si="5"/>
        <v>0.138</v>
      </c>
      <c r="D57" s="18">
        <f t="shared" si="8"/>
        <v>40</v>
      </c>
      <c r="E57" s="50">
        <f t="shared" si="9"/>
        <v>2080</v>
      </c>
      <c r="F57">
        <f t="shared" si="15"/>
        <v>0</v>
      </c>
      <c r="G57" s="18">
        <f t="shared" si="16"/>
        <v>-997</v>
      </c>
      <c r="H57" s="18">
        <f t="shared" si="17"/>
        <v>-0.5379310344827586</v>
      </c>
      <c r="I57" s="50">
        <f t="shared" si="7"/>
        <v>7228</v>
      </c>
      <c r="J57" t="s">
        <v>56</v>
      </c>
    </row>
    <row r="58" spans="1:10" ht="12.75" hidden="1">
      <c r="A58">
        <f>DataEntry!A135</f>
        <v>0</v>
      </c>
      <c r="B58" s="136"/>
      <c r="C58" s="19">
        <f t="shared" si="5"/>
        <v>0.138</v>
      </c>
      <c r="D58" s="18">
        <f t="shared" si="8"/>
        <v>40</v>
      </c>
      <c r="E58" s="50">
        <f t="shared" si="9"/>
        <v>2080</v>
      </c>
      <c r="F58">
        <f t="shared" si="15"/>
        <v>0</v>
      </c>
      <c r="G58" s="18">
        <f t="shared" si="16"/>
        <v>-997</v>
      </c>
      <c r="H58" s="18">
        <f t="shared" si="17"/>
        <v>-0.5379310344827586</v>
      </c>
      <c r="I58" s="50">
        <f t="shared" si="7"/>
        <v>7228</v>
      </c>
      <c r="J58" t="s">
        <v>56</v>
      </c>
    </row>
    <row r="59" spans="1:10" ht="12.75" hidden="1">
      <c r="A59">
        <f>DataEntry!A136</f>
        <v>0</v>
      </c>
      <c r="B59" s="136"/>
      <c r="C59" s="19">
        <f t="shared" si="5"/>
        <v>0.138</v>
      </c>
      <c r="D59" s="18">
        <f t="shared" si="8"/>
        <v>40</v>
      </c>
      <c r="E59" s="50">
        <f t="shared" si="9"/>
        <v>2080</v>
      </c>
      <c r="F59">
        <f t="shared" si="15"/>
        <v>0</v>
      </c>
      <c r="G59" s="18">
        <f t="shared" si="16"/>
        <v>-997</v>
      </c>
      <c r="H59" s="18">
        <f t="shared" si="17"/>
        <v>-0.5379310344827586</v>
      </c>
      <c r="I59" s="50">
        <f t="shared" si="7"/>
        <v>7228</v>
      </c>
      <c r="J59" t="s">
        <v>56</v>
      </c>
    </row>
    <row r="60" spans="1:10" ht="12.75" hidden="1">
      <c r="A60">
        <f>DataEntry!A137</f>
        <v>0</v>
      </c>
      <c r="B60" s="136"/>
      <c r="C60" s="19">
        <f t="shared" si="5"/>
        <v>0.138</v>
      </c>
      <c r="D60" s="18">
        <f t="shared" si="8"/>
        <v>40</v>
      </c>
      <c r="E60" s="50">
        <f t="shared" si="9"/>
        <v>2080</v>
      </c>
      <c r="F60">
        <f t="shared" si="15"/>
        <v>0</v>
      </c>
      <c r="G60" s="18">
        <f t="shared" si="16"/>
        <v>-997</v>
      </c>
      <c r="H60" s="18">
        <f t="shared" si="17"/>
        <v>-0.5379310344827586</v>
      </c>
      <c r="I60" s="50">
        <f t="shared" si="7"/>
        <v>7228</v>
      </c>
      <c r="J60" t="s">
        <v>56</v>
      </c>
    </row>
    <row r="61" spans="1:10" ht="12.75" hidden="1">
      <c r="A61">
        <f>DataEntry!A138</f>
        <v>0</v>
      </c>
      <c r="B61" s="136"/>
      <c r="C61" s="19">
        <f t="shared" si="5"/>
        <v>0.138</v>
      </c>
      <c r="D61" s="18">
        <f t="shared" si="8"/>
        <v>40</v>
      </c>
      <c r="E61" s="50">
        <f t="shared" si="9"/>
        <v>2080</v>
      </c>
      <c r="F61">
        <f t="shared" si="15"/>
        <v>0</v>
      </c>
      <c r="G61" s="18">
        <f t="shared" si="16"/>
        <v>-997</v>
      </c>
      <c r="H61" s="18">
        <f t="shared" si="17"/>
        <v>-0.5379310344827586</v>
      </c>
      <c r="I61" s="50">
        <f t="shared" si="7"/>
        <v>7228</v>
      </c>
      <c r="J61" t="s">
        <v>56</v>
      </c>
    </row>
    <row r="62" spans="1:10" ht="12.75" hidden="1">
      <c r="A62">
        <f>DataEntry!A139</f>
        <v>0</v>
      </c>
      <c r="B62" s="136"/>
      <c r="C62" s="19">
        <f t="shared" si="5"/>
        <v>0.138</v>
      </c>
      <c r="D62" s="18">
        <f t="shared" si="8"/>
        <v>40</v>
      </c>
      <c r="E62" s="50">
        <f t="shared" si="9"/>
        <v>2080</v>
      </c>
      <c r="F62">
        <f t="shared" si="15"/>
        <v>0</v>
      </c>
      <c r="G62" s="18">
        <f t="shared" si="16"/>
        <v>-997</v>
      </c>
      <c r="H62" s="18">
        <f t="shared" si="17"/>
        <v>-0.5379310344827586</v>
      </c>
      <c r="I62" s="50">
        <f t="shared" si="7"/>
        <v>7228</v>
      </c>
      <c r="J62" t="s">
        <v>56</v>
      </c>
    </row>
    <row r="63" spans="1:10" ht="12.75" hidden="1">
      <c r="A63">
        <f>DataEntry!A140</f>
        <v>0</v>
      </c>
      <c r="B63" s="136"/>
      <c r="C63" s="19">
        <f t="shared" si="5"/>
        <v>0.138</v>
      </c>
      <c r="D63" s="18">
        <f t="shared" si="8"/>
        <v>40</v>
      </c>
      <c r="E63" s="50">
        <f t="shared" si="9"/>
        <v>2080</v>
      </c>
      <c r="F63">
        <f t="shared" si="15"/>
        <v>0</v>
      </c>
      <c r="G63" s="18">
        <f t="shared" si="16"/>
        <v>-997</v>
      </c>
      <c r="H63" s="18">
        <f t="shared" si="17"/>
        <v>-0.5379310344827586</v>
      </c>
      <c r="I63" s="50">
        <f t="shared" si="7"/>
        <v>7228</v>
      </c>
      <c r="J63" t="s">
        <v>56</v>
      </c>
    </row>
    <row r="64" spans="1:10" ht="12.75" hidden="1">
      <c r="A64">
        <f>DataEntry!A141</f>
        <v>0</v>
      </c>
      <c r="B64" s="136"/>
      <c r="C64" s="19">
        <f t="shared" si="5"/>
        <v>0.138</v>
      </c>
      <c r="D64" s="18">
        <f t="shared" si="8"/>
        <v>40</v>
      </c>
      <c r="E64" s="50">
        <f t="shared" si="9"/>
        <v>2080</v>
      </c>
      <c r="F64">
        <f t="shared" si="15"/>
        <v>0</v>
      </c>
      <c r="G64" s="18">
        <f t="shared" si="16"/>
        <v>-997</v>
      </c>
      <c r="H64" s="18">
        <f t="shared" si="17"/>
        <v>-0.5379310344827586</v>
      </c>
      <c r="I64" s="50">
        <f t="shared" si="7"/>
        <v>7228</v>
      </c>
      <c r="J64" t="s">
        <v>56</v>
      </c>
    </row>
    <row r="65" spans="1:10" ht="12.75" hidden="1">
      <c r="A65">
        <f>DataEntry!A142</f>
        <v>0</v>
      </c>
      <c r="B65" s="136"/>
      <c r="C65" s="19">
        <f t="shared" si="5"/>
        <v>0.138</v>
      </c>
      <c r="D65" s="18">
        <f t="shared" si="8"/>
        <v>40</v>
      </c>
      <c r="E65" s="50">
        <f t="shared" si="9"/>
        <v>2080</v>
      </c>
      <c r="F65">
        <f t="shared" si="15"/>
        <v>0</v>
      </c>
      <c r="G65" s="18">
        <f t="shared" si="16"/>
        <v>-997</v>
      </c>
      <c r="H65" s="18">
        <f t="shared" si="17"/>
        <v>-0.5379310344827586</v>
      </c>
      <c r="I65" s="50">
        <f t="shared" si="7"/>
        <v>7228</v>
      </c>
      <c r="J65" t="s">
        <v>56</v>
      </c>
    </row>
    <row r="66" spans="1:10" ht="12.75" hidden="1">
      <c r="A66">
        <f>DataEntry!A143</f>
        <v>0</v>
      </c>
      <c r="B66" s="136"/>
      <c r="C66" s="19">
        <f t="shared" si="5"/>
        <v>0.138</v>
      </c>
      <c r="D66" s="18">
        <f t="shared" si="8"/>
        <v>40</v>
      </c>
      <c r="E66" s="50">
        <f t="shared" si="9"/>
        <v>2080</v>
      </c>
      <c r="F66">
        <f t="shared" si="15"/>
        <v>0</v>
      </c>
      <c r="G66" s="18">
        <f t="shared" si="16"/>
        <v>-997</v>
      </c>
      <c r="H66" s="18">
        <f t="shared" si="17"/>
        <v>-0.5379310344827586</v>
      </c>
      <c r="I66" s="50">
        <f t="shared" si="7"/>
        <v>7228</v>
      </c>
      <c r="J66" t="s">
        <v>56</v>
      </c>
    </row>
    <row r="67" spans="1:10" ht="12.75" hidden="1">
      <c r="A67">
        <f>DataEntry!A144</f>
        <v>0</v>
      </c>
      <c r="B67" s="136"/>
      <c r="C67" s="19">
        <f t="shared" si="5"/>
        <v>0.138</v>
      </c>
      <c r="D67" s="18">
        <f t="shared" si="8"/>
        <v>40</v>
      </c>
      <c r="E67" s="50">
        <f t="shared" si="9"/>
        <v>2080</v>
      </c>
      <c r="F67">
        <f t="shared" si="15"/>
        <v>0</v>
      </c>
      <c r="G67" s="18">
        <f t="shared" si="16"/>
        <v>-997</v>
      </c>
      <c r="H67" s="18">
        <f t="shared" si="17"/>
        <v>-0.5379310344827586</v>
      </c>
      <c r="I67" s="50">
        <f t="shared" si="7"/>
        <v>7228</v>
      </c>
      <c r="J67" t="s">
        <v>56</v>
      </c>
    </row>
    <row r="68" spans="1:10" ht="12.75" hidden="1">
      <c r="A68">
        <f>DataEntry!A145</f>
        <v>0</v>
      </c>
      <c r="B68" s="136"/>
      <c r="C68" s="19">
        <f t="shared" si="5"/>
        <v>0.138</v>
      </c>
      <c r="D68" s="18">
        <f t="shared" si="8"/>
        <v>40</v>
      </c>
      <c r="E68" s="50">
        <f t="shared" si="9"/>
        <v>2080</v>
      </c>
      <c r="F68">
        <f t="shared" si="15"/>
        <v>0</v>
      </c>
      <c r="G68" s="18">
        <f t="shared" si="16"/>
        <v>-997</v>
      </c>
      <c r="H68" s="18">
        <f t="shared" si="17"/>
        <v>-0.5379310344827586</v>
      </c>
      <c r="I68" s="50">
        <f t="shared" si="7"/>
        <v>7228</v>
      </c>
      <c r="J68" t="s">
        <v>56</v>
      </c>
    </row>
    <row r="69" spans="1:10" ht="12.75" hidden="1">
      <c r="A69">
        <f>DataEntry!A146</f>
        <v>0</v>
      </c>
      <c r="B69" s="136"/>
      <c r="C69" s="19">
        <f t="shared" si="5"/>
        <v>0.138</v>
      </c>
      <c r="D69" s="18">
        <f t="shared" si="8"/>
        <v>40</v>
      </c>
      <c r="E69" s="50">
        <f t="shared" si="9"/>
        <v>2080</v>
      </c>
      <c r="F69">
        <f t="shared" si="15"/>
        <v>0</v>
      </c>
      <c r="G69" s="18">
        <f t="shared" si="16"/>
        <v>-997</v>
      </c>
      <c r="H69" s="18">
        <f t="shared" si="17"/>
        <v>-0.5379310344827586</v>
      </c>
      <c r="I69" s="50">
        <f t="shared" si="7"/>
        <v>7228</v>
      </c>
      <c r="J69" t="s">
        <v>56</v>
      </c>
    </row>
    <row r="70" spans="1:10" ht="12.75" hidden="1">
      <c r="A70">
        <f>DataEntry!A147</f>
        <v>0</v>
      </c>
      <c r="B70" s="136"/>
      <c r="C70" s="19">
        <f t="shared" si="5"/>
        <v>0.138</v>
      </c>
      <c r="D70" s="18">
        <f t="shared" si="8"/>
        <v>40</v>
      </c>
      <c r="E70" s="50">
        <f t="shared" si="9"/>
        <v>2080</v>
      </c>
      <c r="F70">
        <f t="shared" si="15"/>
        <v>0</v>
      </c>
      <c r="G70" s="18">
        <f t="shared" si="16"/>
        <v>-997</v>
      </c>
      <c r="H70" s="18">
        <f t="shared" si="17"/>
        <v>-0.5379310344827586</v>
      </c>
      <c r="I70" s="50">
        <f t="shared" si="7"/>
        <v>7228</v>
      </c>
      <c r="J70" t="s">
        <v>56</v>
      </c>
    </row>
    <row r="71" spans="1:10" ht="12.75" hidden="1">
      <c r="A71">
        <f>DataEntry!A148</f>
        <v>0</v>
      </c>
      <c r="B71" s="136"/>
      <c r="C71" s="19">
        <f t="shared" si="5"/>
        <v>0.138</v>
      </c>
      <c r="D71" s="18">
        <f t="shared" si="8"/>
        <v>40</v>
      </c>
      <c r="E71" s="50">
        <f t="shared" si="9"/>
        <v>2080</v>
      </c>
      <c r="F71">
        <f t="shared" si="15"/>
        <v>0</v>
      </c>
      <c r="G71" s="18">
        <f t="shared" si="16"/>
        <v>-997</v>
      </c>
      <c r="H71" s="18">
        <f t="shared" si="17"/>
        <v>-0.5379310344827586</v>
      </c>
      <c r="I71" s="50">
        <f t="shared" si="7"/>
        <v>7228</v>
      </c>
      <c r="J71" t="s">
        <v>56</v>
      </c>
    </row>
    <row r="72" spans="1:10" ht="12.75" hidden="1">
      <c r="A72">
        <f>DataEntry!A149</f>
        <v>0</v>
      </c>
      <c r="B72" s="136"/>
      <c r="C72" s="19">
        <f t="shared" si="5"/>
        <v>0.138</v>
      </c>
      <c r="D72" s="18">
        <f t="shared" si="8"/>
        <v>40</v>
      </c>
      <c r="E72" s="50">
        <f t="shared" si="9"/>
        <v>2080</v>
      </c>
      <c r="F72">
        <f t="shared" si="15"/>
        <v>0</v>
      </c>
      <c r="G72" s="18">
        <f t="shared" si="16"/>
        <v>-997</v>
      </c>
      <c r="H72" s="18">
        <f t="shared" si="17"/>
        <v>-0.5379310344827586</v>
      </c>
      <c r="I72" s="50">
        <f t="shared" si="7"/>
        <v>7228</v>
      </c>
      <c r="J72" t="s">
        <v>56</v>
      </c>
    </row>
    <row r="73" spans="1:10" ht="12.75" hidden="1">
      <c r="A73">
        <f>DataEntry!A150</f>
        <v>0</v>
      </c>
      <c r="B73" s="136"/>
      <c r="C73" s="19">
        <f t="shared" si="5"/>
        <v>0.138</v>
      </c>
      <c r="D73" s="18">
        <f t="shared" si="8"/>
        <v>40</v>
      </c>
      <c r="E73" s="50">
        <f t="shared" si="9"/>
        <v>2080</v>
      </c>
      <c r="F73">
        <f>B73*E73</f>
        <v>0</v>
      </c>
      <c r="G73" s="18">
        <f>ROUND(((F73-I73)*C73)+F73,0)</f>
        <v>-997</v>
      </c>
      <c r="H73" s="18">
        <f t="shared" si="17"/>
        <v>-0.5379310344827586</v>
      </c>
      <c r="I73" s="50">
        <f t="shared" si="7"/>
        <v>7228</v>
      </c>
      <c r="J73" t="s">
        <v>56</v>
      </c>
    </row>
  </sheetData>
  <sheetProtection password="95BB" sheet="1" objects="1" scenarios="1" selectLockedCells="1"/>
  <mergeCells count="2">
    <mergeCell ref="Q8:S23"/>
    <mergeCell ref="Q5:S6"/>
  </mergeCells>
  <conditionalFormatting sqref="A5:A20">
    <cfRule type="cellIs" priority="4" dxfId="5" operator="equal" stopIfTrue="1">
      <formula>"Enter names here"</formula>
    </cfRule>
    <cfRule type="cellIs" priority="5" dxfId="5" operator="equal" stopIfTrue="1">
      <formula>"""Enter names here"""</formula>
    </cfRule>
  </conditionalFormatting>
  <conditionalFormatting sqref="A24:A48">
    <cfRule type="cellIs" priority="3" dxfId="5" operator="equal" stopIfTrue="1">
      <formula>"Enter names here"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149"/>
  <sheetViews>
    <sheetView defaultGridColor="0" zoomScaleSheetLayoutView="100" zoomScalePageLayoutView="0" colorId="22" workbookViewId="0" topLeftCell="A1">
      <pane xSplit="1" ySplit="5" topLeftCell="B6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B6" sqref="B6"/>
    </sheetView>
  </sheetViews>
  <sheetFormatPr defaultColWidth="9.7109375" defaultRowHeight="12.75"/>
  <cols>
    <col min="1" max="1" width="22.8515625" style="10" customWidth="1"/>
    <col min="2" max="8" width="10.7109375" style="10" customWidth="1"/>
    <col min="9" max="38" width="10.7109375" style="10" hidden="1" customWidth="1"/>
    <col min="39" max="39" width="15.28125" style="10" customWidth="1"/>
    <col min="40" max="16384" width="9.7109375" style="10" customWidth="1"/>
  </cols>
  <sheetData>
    <row r="1" spans="1:68" ht="12.75" customHeight="1">
      <c r="A1" s="376" t="str">
        <f>LiquorFlash!A1</f>
        <v>YOUR INN</v>
      </c>
      <c r="B1" s="377"/>
      <c r="C1" s="377"/>
      <c r="D1" s="378"/>
      <c r="E1" s="379"/>
      <c r="F1" s="380"/>
      <c r="G1" s="380"/>
      <c r="H1" s="380"/>
      <c r="I1" s="380"/>
      <c r="J1" s="379"/>
      <c r="K1" s="381"/>
      <c r="L1" s="381"/>
      <c r="M1" s="381"/>
      <c r="N1" s="381"/>
      <c r="O1" s="381"/>
      <c r="P1" s="381"/>
      <c r="Q1" s="382"/>
      <c r="R1" s="381"/>
      <c r="S1" s="381"/>
      <c r="T1" s="381"/>
      <c r="U1" s="381"/>
      <c r="V1" s="381"/>
      <c r="W1" s="381"/>
      <c r="X1" s="383"/>
      <c r="Y1" s="384"/>
      <c r="Z1" s="381"/>
      <c r="AA1" s="381"/>
      <c r="AB1" s="381"/>
      <c r="AC1" s="626"/>
      <c r="AD1" s="626"/>
      <c r="AE1" s="626"/>
      <c r="AF1" s="626"/>
      <c r="AG1" s="626"/>
      <c r="AH1" s="381"/>
      <c r="AI1" s="381"/>
      <c r="AJ1" s="381"/>
      <c r="AK1" s="381"/>
      <c r="AL1" s="381"/>
      <c r="AM1" s="38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39" ht="12.75" customHeight="1">
      <c r="A2" s="385">
        <f>DataEntry!A2</f>
        <v>40734</v>
      </c>
      <c r="B2" s="377"/>
      <c r="C2" s="386" t="s">
        <v>150</v>
      </c>
      <c r="D2" s="387"/>
      <c r="E2" s="388"/>
      <c r="F2" s="380"/>
      <c r="G2" s="380"/>
      <c r="H2" s="380"/>
      <c r="I2" s="380"/>
      <c r="J2" s="388"/>
      <c r="K2" s="381"/>
      <c r="L2" s="381"/>
      <c r="M2" s="381"/>
      <c r="N2" s="381"/>
      <c r="O2" s="381"/>
      <c r="P2" s="381"/>
      <c r="Q2" s="389"/>
      <c r="R2" s="381"/>
      <c r="S2" s="381"/>
      <c r="T2" s="381"/>
      <c r="U2" s="390"/>
      <c r="V2" s="381"/>
      <c r="W2" s="381"/>
      <c r="X2" s="629"/>
      <c r="Y2" s="630"/>
      <c r="Z2" s="625"/>
      <c r="AA2" s="625"/>
      <c r="AB2" s="381"/>
      <c r="AC2" s="380"/>
      <c r="AD2" s="627"/>
      <c r="AE2" s="627"/>
      <c r="AF2" s="627"/>
      <c r="AG2" s="627"/>
      <c r="AH2" s="627"/>
      <c r="AI2" s="627"/>
      <c r="AJ2" s="627"/>
      <c r="AK2" s="391"/>
      <c r="AL2" s="391"/>
      <c r="AM2" s="381"/>
    </row>
    <row r="3" spans="1:39" ht="12.75" customHeight="1">
      <c r="A3" s="392" t="str">
        <f>LiquorFlash!A3</f>
        <v>Week Beginning</v>
      </c>
      <c r="B3" s="393">
        <f>DataEntry!B3</f>
        <v>40728</v>
      </c>
      <c r="C3" s="394"/>
      <c r="D3" s="395"/>
      <c r="E3" s="624"/>
      <c r="F3" s="624"/>
      <c r="G3" s="624"/>
      <c r="H3" s="624"/>
      <c r="I3" s="624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90"/>
      <c r="V3" s="381"/>
      <c r="W3" s="381"/>
      <c r="X3" s="396"/>
      <c r="Y3" s="384"/>
      <c r="Z3" s="397"/>
      <c r="AA3" s="397"/>
      <c r="AB3" s="381"/>
      <c r="AC3" s="398"/>
      <c r="AD3" s="628"/>
      <c r="AE3" s="628"/>
      <c r="AF3" s="628"/>
      <c r="AG3" s="628"/>
      <c r="AH3" s="628"/>
      <c r="AI3" s="628"/>
      <c r="AJ3" s="628"/>
      <c r="AK3" s="399"/>
      <c r="AL3" s="399"/>
      <c r="AM3" s="381"/>
    </row>
    <row r="4" spans="1:39" ht="12.75" customHeight="1">
      <c r="A4" s="622" t="s">
        <v>108</v>
      </c>
      <c r="B4" s="400" t="s">
        <v>20</v>
      </c>
      <c r="C4" s="400" t="s">
        <v>27</v>
      </c>
      <c r="D4" s="400" t="s">
        <v>28</v>
      </c>
      <c r="E4" s="400" t="s">
        <v>29</v>
      </c>
      <c r="F4" s="400" t="s">
        <v>21</v>
      </c>
      <c r="G4" s="400" t="s">
        <v>22</v>
      </c>
      <c r="H4" s="400" t="s">
        <v>19</v>
      </c>
      <c r="I4" s="400" t="s">
        <v>20</v>
      </c>
      <c r="J4" s="400" t="s">
        <v>27</v>
      </c>
      <c r="K4" s="400" t="s">
        <v>28</v>
      </c>
      <c r="L4" s="400" t="s">
        <v>29</v>
      </c>
      <c r="M4" s="400" t="s">
        <v>21</v>
      </c>
      <c r="N4" s="400" t="s">
        <v>22</v>
      </c>
      <c r="O4" s="400" t="s">
        <v>19</v>
      </c>
      <c r="P4" s="400" t="s">
        <v>20</v>
      </c>
      <c r="Q4" s="400" t="s">
        <v>27</v>
      </c>
      <c r="R4" s="400" t="s">
        <v>28</v>
      </c>
      <c r="S4" s="400" t="s">
        <v>29</v>
      </c>
      <c r="T4" s="400" t="s">
        <v>21</v>
      </c>
      <c r="U4" s="400" t="s">
        <v>22</v>
      </c>
      <c r="V4" s="400" t="s">
        <v>19</v>
      </c>
      <c r="W4" s="400" t="s">
        <v>20</v>
      </c>
      <c r="X4" s="400" t="s">
        <v>27</v>
      </c>
      <c r="Y4" s="400" t="s">
        <v>28</v>
      </c>
      <c r="Z4" s="400" t="s">
        <v>29</v>
      </c>
      <c r="AA4" s="400" t="s">
        <v>21</v>
      </c>
      <c r="AB4" s="400" t="s">
        <v>22</v>
      </c>
      <c r="AC4" s="400" t="s">
        <v>19</v>
      </c>
      <c r="AD4" s="400" t="s">
        <v>20</v>
      </c>
      <c r="AE4" s="400" t="s">
        <v>27</v>
      </c>
      <c r="AF4" s="400" t="s">
        <v>28</v>
      </c>
      <c r="AG4" s="400" t="s">
        <v>29</v>
      </c>
      <c r="AH4" s="400" t="s">
        <v>21</v>
      </c>
      <c r="AI4" s="400" t="s">
        <v>22</v>
      </c>
      <c r="AJ4" s="400" t="s">
        <v>19</v>
      </c>
      <c r="AK4" s="400" t="s">
        <v>20</v>
      </c>
      <c r="AL4" s="400" t="s">
        <v>27</v>
      </c>
      <c r="AM4" s="401" t="s">
        <v>1</v>
      </c>
    </row>
    <row r="5" spans="1:39" ht="12.75" customHeight="1">
      <c r="A5" s="623"/>
      <c r="B5" s="402">
        <f>B3</f>
        <v>40728</v>
      </c>
      <c r="C5" s="402">
        <f aca="true" t="shared" si="0" ref="C5:AJ5">B5+1</f>
        <v>40729</v>
      </c>
      <c r="D5" s="402">
        <f t="shared" si="0"/>
        <v>40730</v>
      </c>
      <c r="E5" s="402">
        <f t="shared" si="0"/>
        <v>40731</v>
      </c>
      <c r="F5" s="402">
        <f t="shared" si="0"/>
        <v>40732</v>
      </c>
      <c r="G5" s="402">
        <f t="shared" si="0"/>
        <v>40733</v>
      </c>
      <c r="H5" s="402">
        <f t="shared" si="0"/>
        <v>40734</v>
      </c>
      <c r="I5" s="402">
        <f t="shared" si="0"/>
        <v>40735</v>
      </c>
      <c r="J5" s="402">
        <f t="shared" si="0"/>
        <v>40736</v>
      </c>
      <c r="K5" s="402">
        <f t="shared" si="0"/>
        <v>40737</v>
      </c>
      <c r="L5" s="402">
        <f t="shared" si="0"/>
        <v>40738</v>
      </c>
      <c r="M5" s="402">
        <f t="shared" si="0"/>
        <v>40739</v>
      </c>
      <c r="N5" s="402">
        <f t="shared" si="0"/>
        <v>40740</v>
      </c>
      <c r="O5" s="402">
        <f t="shared" si="0"/>
        <v>40741</v>
      </c>
      <c r="P5" s="402">
        <f t="shared" si="0"/>
        <v>40742</v>
      </c>
      <c r="Q5" s="402">
        <f t="shared" si="0"/>
        <v>40743</v>
      </c>
      <c r="R5" s="402">
        <f t="shared" si="0"/>
        <v>40744</v>
      </c>
      <c r="S5" s="402">
        <f t="shared" si="0"/>
        <v>40745</v>
      </c>
      <c r="T5" s="402">
        <f t="shared" si="0"/>
        <v>40746</v>
      </c>
      <c r="U5" s="402">
        <f t="shared" si="0"/>
        <v>40747</v>
      </c>
      <c r="V5" s="402">
        <f t="shared" si="0"/>
        <v>40748</v>
      </c>
      <c r="W5" s="402">
        <f t="shared" si="0"/>
        <v>40749</v>
      </c>
      <c r="X5" s="402">
        <f t="shared" si="0"/>
        <v>40750</v>
      </c>
      <c r="Y5" s="402">
        <f t="shared" si="0"/>
        <v>40751</v>
      </c>
      <c r="Z5" s="402">
        <f t="shared" si="0"/>
        <v>40752</v>
      </c>
      <c r="AA5" s="402">
        <f t="shared" si="0"/>
        <v>40753</v>
      </c>
      <c r="AB5" s="402">
        <f t="shared" si="0"/>
        <v>40754</v>
      </c>
      <c r="AC5" s="402">
        <f t="shared" si="0"/>
        <v>40755</v>
      </c>
      <c r="AD5" s="402">
        <f t="shared" si="0"/>
        <v>40756</v>
      </c>
      <c r="AE5" s="402">
        <f t="shared" si="0"/>
        <v>40757</v>
      </c>
      <c r="AF5" s="402">
        <f t="shared" si="0"/>
        <v>40758</v>
      </c>
      <c r="AG5" s="402">
        <f t="shared" si="0"/>
        <v>40759</v>
      </c>
      <c r="AH5" s="402">
        <f t="shared" si="0"/>
        <v>40760</v>
      </c>
      <c r="AI5" s="402">
        <f t="shared" si="0"/>
        <v>40761</v>
      </c>
      <c r="AJ5" s="402">
        <f t="shared" si="0"/>
        <v>40762</v>
      </c>
      <c r="AK5" s="402">
        <f>AJ5+1</f>
        <v>40763</v>
      </c>
      <c r="AL5" s="402">
        <f>AK5+1</f>
        <v>40764</v>
      </c>
      <c r="AM5" s="403"/>
    </row>
    <row r="6" spans="1:39" ht="12.75" customHeight="1">
      <c r="A6" s="313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339"/>
      <c r="AE6" s="339"/>
      <c r="AF6" s="339"/>
      <c r="AG6" s="339"/>
      <c r="AH6" s="339"/>
      <c r="AI6" s="339"/>
      <c r="AJ6" s="339"/>
      <c r="AK6" s="339"/>
      <c r="AL6" s="339"/>
      <c r="AM6" s="351">
        <f>SUM(B6:AL6)</f>
        <v>0</v>
      </c>
    </row>
    <row r="7" spans="1:39" ht="12.75" customHeight="1">
      <c r="A7" s="108" t="s">
        <v>111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337"/>
      <c r="AE7" s="337"/>
      <c r="AF7" s="337"/>
      <c r="AG7" s="337"/>
      <c r="AH7" s="337"/>
      <c r="AI7" s="337"/>
      <c r="AJ7" s="337"/>
      <c r="AK7" s="337"/>
      <c r="AL7" s="337"/>
      <c r="AM7" s="355"/>
    </row>
    <row r="8" spans="1:39" ht="12.75" customHeight="1">
      <c r="A8" s="313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339"/>
      <c r="AE8" s="339"/>
      <c r="AF8" s="339"/>
      <c r="AG8" s="339"/>
      <c r="AH8" s="339"/>
      <c r="AI8" s="339"/>
      <c r="AJ8" s="339"/>
      <c r="AK8" s="339"/>
      <c r="AL8" s="339"/>
      <c r="AM8" s="351">
        <f>SUM(B8:AL8)</f>
        <v>0</v>
      </c>
    </row>
    <row r="9" spans="1:39" ht="12.75" customHeight="1">
      <c r="A9" s="107" t="s">
        <v>111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337"/>
      <c r="U9" s="181"/>
      <c r="V9" s="181"/>
      <c r="W9" s="181"/>
      <c r="X9" s="181"/>
      <c r="Y9" s="181"/>
      <c r="Z9" s="181"/>
      <c r="AA9" s="181"/>
      <c r="AB9" s="181"/>
      <c r="AC9" s="181"/>
      <c r="AD9" s="337"/>
      <c r="AE9" s="337"/>
      <c r="AF9" s="337"/>
      <c r="AG9" s="337"/>
      <c r="AH9" s="337"/>
      <c r="AI9" s="337"/>
      <c r="AJ9" s="337"/>
      <c r="AK9" s="337"/>
      <c r="AL9" s="337"/>
      <c r="AM9" s="355"/>
    </row>
    <row r="10" spans="1:39" ht="12.75" customHeight="1">
      <c r="A10" s="313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339"/>
      <c r="AE10" s="339"/>
      <c r="AF10" s="339"/>
      <c r="AG10" s="339"/>
      <c r="AH10" s="339"/>
      <c r="AI10" s="339"/>
      <c r="AJ10" s="339"/>
      <c r="AK10" s="339"/>
      <c r="AL10" s="339"/>
      <c r="AM10" s="351">
        <f>SUM(B10:AL10)</f>
        <v>0</v>
      </c>
    </row>
    <row r="11" spans="1:39" ht="12.75" customHeight="1">
      <c r="A11" s="107" t="s">
        <v>111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337"/>
      <c r="AE11" s="337"/>
      <c r="AF11" s="337"/>
      <c r="AG11" s="337"/>
      <c r="AH11" s="337"/>
      <c r="AI11" s="337"/>
      <c r="AJ11" s="337"/>
      <c r="AK11" s="337"/>
      <c r="AL11" s="337"/>
      <c r="AM11" s="355"/>
    </row>
    <row r="12" spans="1:39" ht="12.75" customHeight="1">
      <c r="A12" s="348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0"/>
      <c r="AE12" s="350"/>
      <c r="AF12" s="350"/>
      <c r="AG12" s="350"/>
      <c r="AH12" s="350"/>
      <c r="AI12" s="350"/>
      <c r="AJ12" s="350"/>
      <c r="AK12" s="350"/>
      <c r="AL12" s="350"/>
      <c r="AM12" s="351">
        <f>SUM(B12:AL12)</f>
        <v>0</v>
      </c>
    </row>
    <row r="13" spans="1:39" ht="12.75" customHeight="1">
      <c r="A13" s="352" t="s">
        <v>111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4"/>
      <c r="AE13" s="354"/>
      <c r="AF13" s="354"/>
      <c r="AG13" s="354"/>
      <c r="AH13" s="354"/>
      <c r="AI13" s="354"/>
      <c r="AJ13" s="354"/>
      <c r="AK13" s="354"/>
      <c r="AL13" s="354"/>
      <c r="AM13" s="355"/>
    </row>
    <row r="14" spans="1:39" ht="12.75" customHeight="1">
      <c r="A14" s="348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0"/>
      <c r="AE14" s="350"/>
      <c r="AF14" s="350"/>
      <c r="AG14" s="350"/>
      <c r="AH14" s="350"/>
      <c r="AI14" s="350"/>
      <c r="AJ14" s="350"/>
      <c r="AK14" s="350"/>
      <c r="AL14" s="350"/>
      <c r="AM14" s="351">
        <f>SUM(B14:AL14)</f>
        <v>0</v>
      </c>
    </row>
    <row r="15" spans="1:39" ht="12.75" customHeight="1">
      <c r="A15" s="352" t="s">
        <v>111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4"/>
      <c r="AE15" s="354"/>
      <c r="AF15" s="354"/>
      <c r="AG15" s="354"/>
      <c r="AH15" s="354"/>
      <c r="AI15" s="354"/>
      <c r="AJ15" s="354"/>
      <c r="AK15" s="354"/>
      <c r="AL15" s="354"/>
      <c r="AM15" s="355"/>
    </row>
    <row r="16" spans="1:39" ht="12.75" customHeight="1">
      <c r="A16" s="348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0"/>
      <c r="AE16" s="350"/>
      <c r="AF16" s="350"/>
      <c r="AG16" s="350"/>
      <c r="AH16" s="350"/>
      <c r="AI16" s="350"/>
      <c r="AJ16" s="350"/>
      <c r="AK16" s="350"/>
      <c r="AL16" s="350"/>
      <c r="AM16" s="351">
        <f>SUM(B16:AL16)</f>
        <v>0</v>
      </c>
    </row>
    <row r="17" spans="1:61" ht="12.75" customHeight="1">
      <c r="A17" s="352" t="s">
        <v>111</v>
      </c>
      <c r="B17" s="353"/>
      <c r="C17" s="353"/>
      <c r="D17" s="353"/>
      <c r="E17" s="353"/>
      <c r="F17" s="354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4"/>
      <c r="AE17" s="354"/>
      <c r="AF17" s="354"/>
      <c r="AG17" s="354"/>
      <c r="AH17" s="354"/>
      <c r="AI17" s="354"/>
      <c r="AJ17" s="354"/>
      <c r="AK17" s="354"/>
      <c r="AL17" s="354"/>
      <c r="AM17" s="355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39" ht="12.75" customHeight="1">
      <c r="A18" s="348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0"/>
      <c r="AE18" s="350"/>
      <c r="AF18" s="350"/>
      <c r="AG18" s="350"/>
      <c r="AH18" s="350"/>
      <c r="AI18" s="350"/>
      <c r="AJ18" s="350"/>
      <c r="AK18" s="350"/>
      <c r="AL18" s="350"/>
      <c r="AM18" s="351">
        <f>SUM(B18:AL18)</f>
        <v>0</v>
      </c>
    </row>
    <row r="19" spans="1:39" ht="12.75" customHeight="1">
      <c r="A19" s="352" t="s">
        <v>111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4"/>
      <c r="AE19" s="354"/>
      <c r="AF19" s="354"/>
      <c r="AG19" s="354"/>
      <c r="AH19" s="354"/>
      <c r="AI19" s="354"/>
      <c r="AJ19" s="354"/>
      <c r="AK19" s="354"/>
      <c r="AL19" s="354"/>
      <c r="AM19" s="355"/>
    </row>
    <row r="20" spans="1:39" ht="12.75" customHeight="1">
      <c r="A20" s="348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50"/>
      <c r="AE20" s="350"/>
      <c r="AF20" s="350"/>
      <c r="AG20" s="350"/>
      <c r="AH20" s="350"/>
      <c r="AI20" s="350"/>
      <c r="AJ20" s="350"/>
      <c r="AK20" s="350"/>
      <c r="AL20" s="350"/>
      <c r="AM20" s="351">
        <f>SUM(B20:AL20)</f>
        <v>0</v>
      </c>
    </row>
    <row r="21" spans="1:39" ht="12.75" customHeight="1">
      <c r="A21" s="352" t="s">
        <v>111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4"/>
      <c r="AE21" s="354"/>
      <c r="AF21" s="354"/>
      <c r="AG21" s="354"/>
      <c r="AH21" s="354"/>
      <c r="AI21" s="354"/>
      <c r="AJ21" s="354"/>
      <c r="AK21" s="354"/>
      <c r="AL21" s="354"/>
      <c r="AM21" s="355"/>
    </row>
    <row r="22" spans="1:39" ht="12.75" customHeight="1">
      <c r="A22" s="348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50"/>
      <c r="AE22" s="350"/>
      <c r="AF22" s="350"/>
      <c r="AG22" s="350"/>
      <c r="AH22" s="350"/>
      <c r="AI22" s="350"/>
      <c r="AJ22" s="350"/>
      <c r="AK22" s="350"/>
      <c r="AL22" s="350"/>
      <c r="AM22" s="351">
        <f>SUM(B22:AL22)</f>
        <v>0</v>
      </c>
    </row>
    <row r="23" spans="1:39" ht="12.75" customHeight="1">
      <c r="A23" s="352" t="s">
        <v>111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4"/>
      <c r="AE23" s="354"/>
      <c r="AF23" s="354"/>
      <c r="AG23" s="354"/>
      <c r="AH23" s="354"/>
      <c r="AI23" s="354"/>
      <c r="AJ23" s="354"/>
      <c r="AK23" s="354"/>
      <c r="AL23" s="354"/>
      <c r="AM23" s="355"/>
    </row>
    <row r="24" spans="1:39" ht="12.7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  <c r="AE24" s="350"/>
      <c r="AF24" s="350"/>
      <c r="AG24" s="350"/>
      <c r="AH24" s="350"/>
      <c r="AI24" s="350"/>
      <c r="AJ24" s="350"/>
      <c r="AK24" s="350"/>
      <c r="AL24" s="350"/>
      <c r="AM24" s="351">
        <f>SUM(B24:AL24)</f>
        <v>0</v>
      </c>
    </row>
    <row r="25" spans="1:39" ht="12.75" customHeight="1">
      <c r="A25" s="352" t="s">
        <v>111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4"/>
      <c r="AE25" s="354"/>
      <c r="AF25" s="354"/>
      <c r="AG25" s="354"/>
      <c r="AH25" s="354"/>
      <c r="AI25" s="354"/>
      <c r="AJ25" s="354"/>
      <c r="AK25" s="354"/>
      <c r="AL25" s="354"/>
      <c r="AM25" s="355"/>
    </row>
    <row r="26" spans="1:39" ht="12.75" customHeight="1">
      <c r="A26" s="348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56"/>
      <c r="N26" s="357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50"/>
      <c r="AE26" s="350"/>
      <c r="AF26" s="350"/>
      <c r="AG26" s="350"/>
      <c r="AH26" s="350"/>
      <c r="AI26" s="350"/>
      <c r="AJ26" s="350"/>
      <c r="AK26" s="350"/>
      <c r="AL26" s="350"/>
      <c r="AM26" s="351">
        <f>SUM(B26:AL26)</f>
        <v>0</v>
      </c>
    </row>
    <row r="27" spans="1:39" ht="12.75" customHeight="1">
      <c r="A27" s="352" t="s">
        <v>111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8"/>
      <c r="N27" s="359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4"/>
      <c r="AE27" s="354"/>
      <c r="AF27" s="354"/>
      <c r="AG27" s="354"/>
      <c r="AH27" s="354"/>
      <c r="AI27" s="354"/>
      <c r="AJ27" s="354"/>
      <c r="AK27" s="354"/>
      <c r="AL27" s="354"/>
      <c r="AM27" s="355"/>
    </row>
    <row r="28" spans="1:39" ht="12.75" customHeight="1">
      <c r="A28" s="348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50"/>
      <c r="AE28" s="350"/>
      <c r="AF28" s="350"/>
      <c r="AG28" s="350"/>
      <c r="AH28" s="350"/>
      <c r="AI28" s="350"/>
      <c r="AJ28" s="350"/>
      <c r="AK28" s="350"/>
      <c r="AL28" s="350"/>
      <c r="AM28" s="351">
        <f>SUM(B28:AL28)</f>
        <v>0</v>
      </c>
    </row>
    <row r="29" spans="1:39" ht="12.75" customHeight="1">
      <c r="A29" s="352" t="s">
        <v>111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4"/>
      <c r="AE29" s="354"/>
      <c r="AF29" s="354"/>
      <c r="AG29" s="354"/>
      <c r="AH29" s="354"/>
      <c r="AI29" s="354"/>
      <c r="AJ29" s="354"/>
      <c r="AK29" s="354"/>
      <c r="AL29" s="354"/>
      <c r="AM29" s="355"/>
    </row>
    <row r="30" spans="1:39" ht="12.75" customHeight="1">
      <c r="A30" s="348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50"/>
      <c r="AE30" s="350"/>
      <c r="AF30" s="350"/>
      <c r="AG30" s="350"/>
      <c r="AH30" s="350"/>
      <c r="AI30" s="350"/>
      <c r="AJ30" s="350"/>
      <c r="AK30" s="350"/>
      <c r="AL30" s="350"/>
      <c r="AM30" s="351">
        <f>SUM(B30:AL30)</f>
        <v>0</v>
      </c>
    </row>
    <row r="31" spans="1:39" ht="12.75" customHeight="1">
      <c r="A31" s="352" t="s">
        <v>111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4"/>
      <c r="AE31" s="354"/>
      <c r="AF31" s="354"/>
      <c r="AG31" s="354"/>
      <c r="AH31" s="354"/>
      <c r="AI31" s="354"/>
      <c r="AJ31" s="354"/>
      <c r="AK31" s="354"/>
      <c r="AL31" s="354"/>
      <c r="AM31" s="355"/>
    </row>
    <row r="32" spans="1:39" ht="12.75" customHeight="1">
      <c r="A32" s="348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50"/>
      <c r="AE32" s="350"/>
      <c r="AF32" s="350"/>
      <c r="AG32" s="350"/>
      <c r="AH32" s="350"/>
      <c r="AI32" s="350"/>
      <c r="AJ32" s="350"/>
      <c r="AK32" s="350"/>
      <c r="AL32" s="350"/>
      <c r="AM32" s="351">
        <f>SUM(B32:AL32)</f>
        <v>0</v>
      </c>
    </row>
    <row r="33" spans="1:39" ht="12.75" customHeight="1">
      <c r="A33" s="352" t="s">
        <v>111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4"/>
      <c r="AE33" s="354"/>
      <c r="AF33" s="354"/>
      <c r="AG33" s="354"/>
      <c r="AH33" s="354"/>
      <c r="AI33" s="354"/>
      <c r="AJ33" s="354"/>
      <c r="AK33" s="354"/>
      <c r="AL33" s="354"/>
      <c r="AM33" s="355"/>
    </row>
    <row r="34" spans="1:39" ht="12.75" customHeight="1">
      <c r="A34" s="348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51">
        <f>SUM(B34:AL34)</f>
        <v>0</v>
      </c>
    </row>
    <row r="35" spans="1:39" ht="12.75" customHeight="1">
      <c r="A35" s="352" t="s">
        <v>111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5"/>
    </row>
    <row r="36" spans="1:39" ht="12.75" customHeight="1" hidden="1">
      <c r="A36" s="360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51">
        <f>SUM(B36:AL36)</f>
        <v>0</v>
      </c>
    </row>
    <row r="37" spans="1:39" ht="12.75" customHeight="1" hidden="1">
      <c r="A37" s="352" t="s">
        <v>111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5"/>
    </row>
    <row r="38" spans="1:39" ht="12.75" customHeight="1" hidden="1">
      <c r="A38" s="36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51">
        <f>SUM(B38:AL38)</f>
        <v>0</v>
      </c>
    </row>
    <row r="39" spans="1:39" ht="12.75" customHeight="1" hidden="1">
      <c r="A39" s="352" t="s">
        <v>111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5"/>
    </row>
    <row r="40" spans="1:39" ht="12.75" customHeight="1" hidden="1">
      <c r="A40" s="360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51">
        <f>SUM(B40:AL40)</f>
        <v>0</v>
      </c>
    </row>
    <row r="41" spans="1:39" ht="12.75" customHeight="1" hidden="1">
      <c r="A41" s="352" t="s">
        <v>111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5"/>
    </row>
    <row r="42" spans="1:39" ht="12.75" customHeight="1" hidden="1">
      <c r="A42" s="360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51">
        <f>SUM(B42:AL42)</f>
        <v>0</v>
      </c>
    </row>
    <row r="43" spans="1:39" ht="12.75" customHeight="1" hidden="1">
      <c r="A43" s="352" t="s">
        <v>111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5"/>
    </row>
    <row r="44" spans="1:39" ht="12.75" customHeight="1" hidden="1">
      <c r="A44" s="360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51">
        <f>SUM(B44:AL44)</f>
        <v>0</v>
      </c>
    </row>
    <row r="45" spans="1:39" ht="12.75" customHeight="1" hidden="1">
      <c r="A45" s="352" t="s">
        <v>111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5"/>
    </row>
    <row r="46" spans="1:39" ht="12.75" customHeight="1" hidden="1">
      <c r="A46" s="360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51">
        <f>SUM(B46:AL46)</f>
        <v>0</v>
      </c>
    </row>
    <row r="47" spans="1:39" ht="12.75" customHeight="1" hidden="1">
      <c r="A47" s="352" t="s">
        <v>111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5"/>
    </row>
    <row r="48" spans="1:39" ht="12.75" customHeight="1" hidden="1">
      <c r="A48" s="360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51">
        <f>SUM(B48:AL48)</f>
        <v>0</v>
      </c>
    </row>
    <row r="49" spans="1:39" ht="12.75" customHeight="1" hidden="1">
      <c r="A49" s="352" t="s">
        <v>111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5"/>
    </row>
    <row r="50" spans="1:39" ht="12.75" customHeight="1" hidden="1">
      <c r="A50" s="360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51">
        <f>SUM(B50:AL50)</f>
        <v>0</v>
      </c>
    </row>
    <row r="51" spans="1:39" ht="12.75" customHeight="1" hidden="1">
      <c r="A51" s="352" t="s">
        <v>111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5"/>
    </row>
    <row r="52" spans="1:39" ht="12.75" customHeight="1" hidden="1">
      <c r="A52" s="360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51">
        <f>SUM(B52:AL52)</f>
        <v>0</v>
      </c>
    </row>
    <row r="53" spans="1:39" ht="12.75" customHeight="1" hidden="1">
      <c r="A53" s="352" t="s">
        <v>23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5"/>
    </row>
    <row r="54" spans="1:39" ht="12.75" customHeight="1" hidden="1">
      <c r="A54" s="360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51">
        <f>SUM(B54:AL54)</f>
        <v>0</v>
      </c>
    </row>
    <row r="55" spans="1:39" ht="12.75" customHeight="1" hidden="1">
      <c r="A55" s="352" t="s">
        <v>23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5"/>
    </row>
    <row r="56" spans="1:39" ht="12.75" customHeight="1" hidden="1">
      <c r="A56" s="360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51">
        <f>SUM(B56:AL56)</f>
        <v>0</v>
      </c>
    </row>
    <row r="57" spans="1:39" ht="12.75" customHeight="1" hidden="1">
      <c r="A57" s="352" t="s">
        <v>23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5"/>
    </row>
    <row r="58" spans="1:39" ht="12.75" customHeight="1" hidden="1">
      <c r="A58" s="360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51">
        <f>SUM(B58:AL58)</f>
        <v>0</v>
      </c>
    </row>
    <row r="59" spans="1:39" ht="12.75" customHeight="1" hidden="1">
      <c r="A59" s="352" t="s">
        <v>23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5"/>
    </row>
    <row r="60" spans="1:39" ht="12.75" customHeight="1" hidden="1">
      <c r="A60" s="360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51">
        <f>SUM(B60:AL60)</f>
        <v>0</v>
      </c>
    </row>
    <row r="61" spans="1:39" ht="12.75" customHeight="1" hidden="1">
      <c r="A61" s="352" t="s">
        <v>23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5"/>
    </row>
    <row r="62" spans="1:39" ht="12.75" customHeight="1" hidden="1">
      <c r="A62" s="360"/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51">
        <f>SUM(B62:AL62)</f>
        <v>0</v>
      </c>
    </row>
    <row r="63" spans="1:39" ht="12.75" customHeight="1" hidden="1">
      <c r="A63" s="352" t="s">
        <v>23</v>
      </c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5"/>
    </row>
    <row r="64" spans="1:39" ht="12.75" customHeight="1" hidden="1">
      <c r="A64" s="360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51">
        <f>SUM(B64:AL64)</f>
        <v>0</v>
      </c>
    </row>
    <row r="65" spans="1:39" ht="12.75" customHeight="1" hidden="1">
      <c r="A65" s="352" t="s">
        <v>23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5"/>
    </row>
    <row r="66" spans="1:39" ht="12.75" customHeight="1" hidden="1">
      <c r="A66" s="360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51">
        <f>SUM(B66:AL66)</f>
        <v>0</v>
      </c>
    </row>
    <row r="67" spans="1:39" ht="12.75" customHeight="1" hidden="1">
      <c r="A67" s="352" t="s">
        <v>23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5"/>
    </row>
    <row r="68" spans="1:39" ht="12.75" customHeight="1" hidden="1">
      <c r="A68" s="360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51">
        <f>SUM(B68:AL68)</f>
        <v>0</v>
      </c>
    </row>
    <row r="69" spans="1:39" ht="12.75" customHeight="1" hidden="1">
      <c r="A69" s="352" t="s">
        <v>23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5"/>
    </row>
    <row r="70" spans="1:39" ht="12.75" customHeight="1" hidden="1">
      <c r="A70" s="360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51">
        <f>SUM(B70:AL70)</f>
        <v>0</v>
      </c>
    </row>
    <row r="71" spans="1:39" ht="12.75" customHeight="1" hidden="1">
      <c r="A71" s="352" t="s">
        <v>23</v>
      </c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5"/>
    </row>
    <row r="72" spans="1:39" ht="12.75" customHeight="1" hidden="1">
      <c r="A72" s="360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51">
        <f>SUM(B72:AL72)</f>
        <v>0</v>
      </c>
    </row>
    <row r="73" spans="1:39" ht="12.75" customHeight="1" hidden="1">
      <c r="A73" s="352" t="s">
        <v>23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5"/>
    </row>
    <row r="74" spans="1:39" ht="12.75" customHeight="1" hidden="1">
      <c r="A74" s="360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51">
        <f>SUM(B74:AL74)</f>
        <v>0</v>
      </c>
    </row>
    <row r="75" spans="1:39" ht="12.75" customHeight="1" hidden="1">
      <c r="A75" s="352" t="s">
        <v>23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5"/>
    </row>
    <row r="76" spans="1:39" ht="12.75" customHeight="1" hidden="1">
      <c r="A76" s="360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51">
        <f>SUM(B76:AL76)</f>
        <v>0</v>
      </c>
    </row>
    <row r="77" spans="1:39" ht="12.75" customHeight="1" hidden="1">
      <c r="A77" s="352" t="s">
        <v>23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3"/>
      <c r="AL77" s="353"/>
      <c r="AM77" s="355"/>
    </row>
    <row r="78" spans="1:39" ht="12.75" customHeight="1" hidden="1">
      <c r="A78" s="360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51">
        <f>SUM(B78:AL78)</f>
        <v>0</v>
      </c>
    </row>
    <row r="79" spans="1:39" ht="12.75" customHeight="1" hidden="1">
      <c r="A79" s="352" t="s">
        <v>23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5"/>
    </row>
    <row r="80" spans="1:39" ht="12.75" customHeight="1" hidden="1">
      <c r="A80" s="360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51">
        <f>SUM(B80:AL80)</f>
        <v>0</v>
      </c>
    </row>
    <row r="81" spans="1:39" ht="12.75" customHeight="1" hidden="1">
      <c r="A81" s="352" t="s">
        <v>23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5"/>
    </row>
    <row r="82" spans="1:39" ht="12.75" customHeight="1">
      <c r="A82" s="348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51">
        <f>SUM(B82:AL82)</f>
        <v>0</v>
      </c>
    </row>
    <row r="83" spans="1:39" ht="12.75" customHeight="1">
      <c r="A83" s="352" t="s">
        <v>23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5"/>
    </row>
    <row r="84" spans="1:39" ht="12.75" customHeight="1">
      <c r="A84" s="348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51">
        <f>SUM(B84:AL84)</f>
        <v>0</v>
      </c>
    </row>
    <row r="85" spans="1:39" ht="12.75" customHeight="1">
      <c r="A85" s="352" t="s">
        <v>23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5"/>
    </row>
    <row r="86" spans="1:39" ht="12.75" customHeight="1">
      <c r="A86" s="360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51">
        <f>SUM(B86:AL86)</f>
        <v>0</v>
      </c>
    </row>
    <row r="87" spans="1:39" ht="12.75" customHeight="1">
      <c r="A87" s="352" t="s">
        <v>23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5"/>
    </row>
    <row r="88" spans="1:39" ht="12.75" customHeight="1">
      <c r="A88" s="360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51">
        <f>SUM(B88:AL88)</f>
        <v>0</v>
      </c>
    </row>
    <row r="89" spans="1:39" ht="12.75" customHeight="1">
      <c r="A89" s="352" t="s">
        <v>23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5"/>
    </row>
    <row r="90" spans="1:39" ht="12.75" customHeight="1">
      <c r="A90" s="360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51">
        <f>SUM(B90:AL90)</f>
        <v>0</v>
      </c>
    </row>
    <row r="91" spans="1:39" ht="12.75" customHeight="1">
      <c r="A91" s="352" t="s">
        <v>23</v>
      </c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5"/>
    </row>
    <row r="92" spans="1:39" ht="12.75" customHeight="1">
      <c r="A92" s="360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51">
        <f>SUM(B92:AL92)</f>
        <v>0</v>
      </c>
    </row>
    <row r="93" spans="1:39" ht="12.75" customHeight="1">
      <c r="A93" s="352" t="s">
        <v>23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5"/>
    </row>
    <row r="94" spans="1:39" ht="12.75" customHeight="1" hidden="1">
      <c r="A94" s="109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351">
        <f>SUM(B94:AJ94)</f>
        <v>0</v>
      </c>
    </row>
    <row r="95" spans="1:39" ht="12.75" customHeight="1" hidden="1">
      <c r="A95" s="107" t="s">
        <v>23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355"/>
    </row>
    <row r="96" spans="1:39" ht="12.75" customHeight="1">
      <c r="A96" s="361" t="s">
        <v>101</v>
      </c>
      <c r="B96" s="362">
        <f>B6+B8+B10+B12+B14+B16+B18+B20+B22+B24+B26+B28+B30+B32+B34+B82+B84+B86+B88+B90+B92+B94-B98</f>
        <v>0</v>
      </c>
      <c r="C96" s="363">
        <f aca="true" t="shared" si="1" ref="C96:AJ96">C6+C8+C10+C12+C14+C16+C18+C20+C22+C24+C26+C28+C30+C32+C34+C82+C84+C86+C88+C90+C92+C94</f>
        <v>0</v>
      </c>
      <c r="D96" s="363">
        <f t="shared" si="1"/>
        <v>0</v>
      </c>
      <c r="E96" s="363">
        <f t="shared" si="1"/>
        <v>0</v>
      </c>
      <c r="F96" s="363">
        <f t="shared" si="1"/>
        <v>0</v>
      </c>
      <c r="G96" s="363">
        <f t="shared" si="1"/>
        <v>0</v>
      </c>
      <c r="H96" s="363">
        <f t="shared" si="1"/>
        <v>0</v>
      </c>
      <c r="I96" s="363">
        <f t="shared" si="1"/>
        <v>0</v>
      </c>
      <c r="J96" s="363">
        <f t="shared" si="1"/>
        <v>0</v>
      </c>
      <c r="K96" s="362">
        <f t="shared" si="1"/>
        <v>0</v>
      </c>
      <c r="L96" s="363">
        <f t="shared" si="1"/>
        <v>0</v>
      </c>
      <c r="M96" s="363">
        <f>M6+M8+M10+M12+M14+M16+M18+M20+M22+M24+N26+M28+M30+M32+M34+M82+M84+M86+M88+M90+M92+M94</f>
        <v>0</v>
      </c>
      <c r="N96" s="363">
        <f>N6+N8+N10+N12+N14+N16+N18+N20+N22+N24+N26+N28+N30+N32+N34+N82+N84+N86+N88+N90+N92+N94</f>
        <v>0</v>
      </c>
      <c r="O96" s="363">
        <f t="shared" si="1"/>
        <v>0</v>
      </c>
      <c r="P96" s="362">
        <f t="shared" si="1"/>
        <v>0</v>
      </c>
      <c r="Q96" s="363">
        <f t="shared" si="1"/>
        <v>0</v>
      </c>
      <c r="R96" s="363">
        <f t="shared" si="1"/>
        <v>0</v>
      </c>
      <c r="S96" s="363">
        <f t="shared" si="1"/>
        <v>0</v>
      </c>
      <c r="T96" s="363">
        <f t="shared" si="1"/>
        <v>0</v>
      </c>
      <c r="U96" s="363">
        <f t="shared" si="1"/>
        <v>0</v>
      </c>
      <c r="V96" s="363">
        <f t="shared" si="1"/>
        <v>0</v>
      </c>
      <c r="W96" s="362">
        <f t="shared" si="1"/>
        <v>0</v>
      </c>
      <c r="X96" s="363">
        <f t="shared" si="1"/>
        <v>0</v>
      </c>
      <c r="Y96" s="363">
        <f t="shared" si="1"/>
        <v>0</v>
      </c>
      <c r="Z96" s="363">
        <f t="shared" si="1"/>
        <v>0</v>
      </c>
      <c r="AA96" s="363">
        <f t="shared" si="1"/>
        <v>0</v>
      </c>
      <c r="AB96" s="363">
        <f t="shared" si="1"/>
        <v>0</v>
      </c>
      <c r="AC96" s="363">
        <f t="shared" si="1"/>
        <v>0</v>
      </c>
      <c r="AD96" s="362">
        <f t="shared" si="1"/>
        <v>0</v>
      </c>
      <c r="AE96" s="363">
        <f t="shared" si="1"/>
        <v>0</v>
      </c>
      <c r="AF96" s="363">
        <f t="shared" si="1"/>
        <v>0</v>
      </c>
      <c r="AG96" s="363">
        <f t="shared" si="1"/>
        <v>0</v>
      </c>
      <c r="AH96" s="363">
        <f t="shared" si="1"/>
        <v>0</v>
      </c>
      <c r="AI96" s="363">
        <f t="shared" si="1"/>
        <v>0</v>
      </c>
      <c r="AJ96" s="363">
        <f t="shared" si="1"/>
        <v>0</v>
      </c>
      <c r="AK96" s="363">
        <f>AK6+AK8+AK10+AK12+AK14+AK16+AK18+AK20+AK22+AK24+AK26+AK28+AK30+AK32+AK34+AK82+AK84+AK86+AK88+AK90+AK92+AK94</f>
        <v>0</v>
      </c>
      <c r="AL96" s="363">
        <f>AL6+AL8+AL10+AL12+AL14+AL16+AL18+AL20+AL22+AL24+AL26+AL28+AL30+AL32+AL34+AL82+AL84+AL86+AL88+AL90+AL92+AL94</f>
        <v>0</v>
      </c>
      <c r="AM96" s="362">
        <f>SUM(B96:AL96)</f>
        <v>0</v>
      </c>
    </row>
    <row r="97" spans="1:39" ht="12.75" customHeight="1">
      <c r="A97" s="364" t="s">
        <v>102</v>
      </c>
      <c r="B97" s="365">
        <f>+B96</f>
        <v>0</v>
      </c>
      <c r="C97" s="366">
        <f aca="true" t="shared" si="2" ref="C97:AJ97">+C96+B97</f>
        <v>0</v>
      </c>
      <c r="D97" s="366">
        <f t="shared" si="2"/>
        <v>0</v>
      </c>
      <c r="E97" s="366">
        <f t="shared" si="2"/>
        <v>0</v>
      </c>
      <c r="F97" s="366">
        <f t="shared" si="2"/>
        <v>0</v>
      </c>
      <c r="G97" s="366">
        <f t="shared" si="2"/>
        <v>0</v>
      </c>
      <c r="H97" s="366">
        <f t="shared" si="2"/>
        <v>0</v>
      </c>
      <c r="I97" s="366">
        <f t="shared" si="2"/>
        <v>0</v>
      </c>
      <c r="J97" s="366">
        <f t="shared" si="2"/>
        <v>0</v>
      </c>
      <c r="K97" s="365">
        <f t="shared" si="2"/>
        <v>0</v>
      </c>
      <c r="L97" s="366">
        <f t="shared" si="2"/>
        <v>0</v>
      </c>
      <c r="M97" s="366">
        <f t="shared" si="2"/>
        <v>0</v>
      </c>
      <c r="N97" s="366">
        <f t="shared" si="2"/>
        <v>0</v>
      </c>
      <c r="O97" s="115">
        <f t="shared" si="2"/>
        <v>0</v>
      </c>
      <c r="P97" s="365">
        <f t="shared" si="2"/>
        <v>0</v>
      </c>
      <c r="Q97" s="366">
        <f t="shared" si="2"/>
        <v>0</v>
      </c>
      <c r="R97" s="366">
        <f t="shared" si="2"/>
        <v>0</v>
      </c>
      <c r="S97" s="366">
        <f t="shared" si="2"/>
        <v>0</v>
      </c>
      <c r="T97" s="366">
        <f t="shared" si="2"/>
        <v>0</v>
      </c>
      <c r="U97" s="366">
        <f t="shared" si="2"/>
        <v>0</v>
      </c>
      <c r="V97" s="366">
        <f t="shared" si="2"/>
        <v>0</v>
      </c>
      <c r="W97" s="365">
        <f t="shared" si="2"/>
        <v>0</v>
      </c>
      <c r="X97" s="366">
        <f t="shared" si="2"/>
        <v>0</v>
      </c>
      <c r="Y97" s="366">
        <f t="shared" si="2"/>
        <v>0</v>
      </c>
      <c r="Z97" s="366">
        <f t="shared" si="2"/>
        <v>0</v>
      </c>
      <c r="AA97" s="366">
        <f t="shared" si="2"/>
        <v>0</v>
      </c>
      <c r="AB97" s="366">
        <f t="shared" si="2"/>
        <v>0</v>
      </c>
      <c r="AC97" s="366">
        <f t="shared" si="2"/>
        <v>0</v>
      </c>
      <c r="AD97" s="365">
        <f t="shared" si="2"/>
        <v>0</v>
      </c>
      <c r="AE97" s="366">
        <f t="shared" si="2"/>
        <v>0</v>
      </c>
      <c r="AF97" s="366">
        <f t="shared" si="2"/>
        <v>0</v>
      </c>
      <c r="AG97" s="366">
        <f t="shared" si="2"/>
        <v>0</v>
      </c>
      <c r="AH97" s="366">
        <f t="shared" si="2"/>
        <v>0</v>
      </c>
      <c r="AI97" s="366">
        <f t="shared" si="2"/>
        <v>0</v>
      </c>
      <c r="AJ97" s="366">
        <f t="shared" si="2"/>
        <v>0</v>
      </c>
      <c r="AK97" s="366">
        <f>+AK96+AJ97</f>
        <v>0</v>
      </c>
      <c r="AL97" s="366">
        <f>+AL96+AK97</f>
        <v>0</v>
      </c>
      <c r="AM97" s="365">
        <f>+AM96</f>
        <v>0</v>
      </c>
    </row>
    <row r="98" spans="1:49" ht="12.75" customHeight="1" hidden="1">
      <c r="A98" s="367" t="s">
        <v>151</v>
      </c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9"/>
      <c r="O98" s="369"/>
      <c r="P98" s="369"/>
      <c r="Q98" s="368"/>
      <c r="R98" s="368"/>
      <c r="S98" s="368"/>
      <c r="T98" s="368"/>
      <c r="U98" s="368"/>
      <c r="V98" s="369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70">
        <f>SUM(B98:AJ98)</f>
        <v>0</v>
      </c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0" ht="12.75" customHeight="1">
      <c r="A99" s="371" t="s">
        <v>103</v>
      </c>
      <c r="B99" s="372"/>
      <c r="C99" s="373"/>
      <c r="D99" s="374"/>
      <c r="E99" s="373"/>
      <c r="F99" s="374"/>
      <c r="G99" s="373"/>
      <c r="H99" s="374"/>
      <c r="I99" s="373"/>
      <c r="J99" s="374"/>
      <c r="K99" s="373"/>
      <c r="L99" s="374"/>
      <c r="M99" s="373"/>
      <c r="N99" s="373"/>
      <c r="O99" s="373"/>
      <c r="P99" s="373"/>
      <c r="Q99" s="374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4"/>
      <c r="AE99" s="373"/>
      <c r="AF99" s="373"/>
      <c r="AG99" s="373"/>
      <c r="AH99" s="373"/>
      <c r="AI99" s="373"/>
      <c r="AJ99" s="373"/>
      <c r="AK99" s="373"/>
      <c r="AL99" s="373"/>
      <c r="AM99" s="375"/>
      <c r="AN99" s="13"/>
    </row>
    <row r="100" spans="1:40" ht="12.75" customHeight="1">
      <c r="A100" s="101" t="s">
        <v>85</v>
      </c>
      <c r="B100" s="113">
        <f>TradingFlash!B9/(1+DataEntry!B64)</f>
        <v>0</v>
      </c>
      <c r="C100" s="114">
        <f>TradingFlash!D9/(1+DataEntry!B64)</f>
        <v>0</v>
      </c>
      <c r="D100" s="115">
        <f>TradingFlash!F9/(1+DataEntry!B64)</f>
        <v>0</v>
      </c>
      <c r="E100" s="114">
        <f>TradingFlash!H9/(1+DataEntry!B64)</f>
        <v>0</v>
      </c>
      <c r="F100" s="115">
        <f>TradingFlash!J9/(1+DataEntry!B64)</f>
        <v>0</v>
      </c>
      <c r="G100" s="114">
        <f>TradingFlash!L9/(1+DataEntry!B64)</f>
        <v>0</v>
      </c>
      <c r="H100" s="115">
        <f>TradingFlash!N9/(1+DataEntry!B64)</f>
        <v>0</v>
      </c>
      <c r="I100" s="114">
        <f>TradingFlash!Q9/(1+DataEntry!B64)</f>
        <v>0</v>
      </c>
      <c r="J100" s="115">
        <f>TradingFlash!S9/(1+DataEntry!B64)</f>
        <v>0</v>
      </c>
      <c r="K100" s="114">
        <f>TradingFlash!U9/(1+DataEntry!B64)</f>
        <v>0</v>
      </c>
      <c r="L100" s="115">
        <f>TradingFlash!W9/(1+DataEntry!B64)</f>
        <v>0</v>
      </c>
      <c r="M100" s="114"/>
      <c r="N100" s="114">
        <f>TradingFlash!AA9/(1+DataEntry!B64)</f>
        <v>0</v>
      </c>
      <c r="O100" s="114">
        <f>TradingFlash!AC9/(1+DataEntry!B64)</f>
        <v>0</v>
      </c>
      <c r="P100" s="114">
        <f>TradingFlash!AF9/(1+DataEntry!B64)</f>
        <v>0</v>
      </c>
      <c r="Q100" s="115">
        <f>TradingFlash!AH9/(1+DataEntry!B64)</f>
        <v>0</v>
      </c>
      <c r="R100" s="114">
        <f>TradingFlash!AJ9/(1+DataEntry!B64)</f>
        <v>0</v>
      </c>
      <c r="S100" s="114">
        <f>TradingFlash!AL9/(1+DataEntry!B64)</f>
        <v>0</v>
      </c>
      <c r="T100" s="114">
        <f>TradingFlash!AN9/(1+DataEntry!B64)</f>
        <v>0</v>
      </c>
      <c r="U100" s="114">
        <f>TradingFlash!AP9/(1+DataEntry!B64)</f>
        <v>0</v>
      </c>
      <c r="V100" s="114">
        <f>TradingFlash!AR9/(1+DataEntry!B64)</f>
        <v>0</v>
      </c>
      <c r="W100" s="114">
        <f>TradingFlash!AU9/(1+DataEntry!B64)</f>
        <v>0</v>
      </c>
      <c r="X100" s="114">
        <f>TradingFlash!AW9/(1+DataEntry!B64)</f>
        <v>0</v>
      </c>
      <c r="Y100" s="114">
        <f>TradingFlash!AY9/(1+DataEntry!B64)</f>
        <v>0</v>
      </c>
      <c r="Z100" s="114">
        <f>TradingFlash!BA9/(1+DataEntry!B64)</f>
        <v>0</v>
      </c>
      <c r="AA100" s="114">
        <f>TradingFlash!BC9/(1+DataEntry!B64)</f>
        <v>0</v>
      </c>
      <c r="AB100" s="114">
        <f>TradingFlash!BE9/(1+DataEntry!B64)</f>
        <v>0</v>
      </c>
      <c r="AC100" s="114">
        <f>TradingFlash!BG9/(1+DataEntry!B64)</f>
        <v>0</v>
      </c>
      <c r="AD100" s="115">
        <f>TradingFlash!BJ9/(1+DataEntry!B64)</f>
        <v>0</v>
      </c>
      <c r="AE100" s="114">
        <f>TradingFlash!BL9/(1+DataEntry!B64)</f>
        <v>0</v>
      </c>
      <c r="AF100" s="114">
        <f>TradingFlash!BN9/(1+DataEntry!B64)</f>
        <v>0</v>
      </c>
      <c r="AG100" s="114">
        <f>TradingFlash!BP9/(1+DataEntry!B64)</f>
        <v>0</v>
      </c>
      <c r="AH100" s="114">
        <f>TradingFlash!BR9/(1+DataEntry!B64)</f>
        <v>0</v>
      </c>
      <c r="AI100" s="114">
        <f>TradingFlash!BT9/(1+DataEntry!B64)</f>
        <v>0</v>
      </c>
      <c r="AJ100" s="114">
        <f>TradingFlash!BV9/(1+DataEntry!B64)</f>
        <v>0</v>
      </c>
      <c r="AK100" s="114">
        <f>TradingFlash!BX9/(1+DataEntry!C64)</f>
        <v>0</v>
      </c>
      <c r="AL100" s="114">
        <f>TradingFlash!BZ9/(1+DataEntry!D64)</f>
        <v>0</v>
      </c>
      <c r="AM100" s="114">
        <f>SUM(B100:AL100)</f>
        <v>0</v>
      </c>
      <c r="AN100" s="13"/>
    </row>
    <row r="101" spans="1:40" ht="12.75" customHeight="1">
      <c r="A101" s="102" t="s">
        <v>14</v>
      </c>
      <c r="B101" s="116">
        <f>TradingFlash!B54/(1+DataEntry!B64)</f>
        <v>0</v>
      </c>
      <c r="C101" s="117">
        <f>TradingFlash!D54/(1+DataEntry!B64)</f>
        <v>0</v>
      </c>
      <c r="D101" s="123">
        <f>TradingFlash!F54/(1+DataEntry!B64)</f>
        <v>0</v>
      </c>
      <c r="E101" s="117">
        <f>TradingFlash!H54/(1+DataEntry!B64)</f>
        <v>0</v>
      </c>
      <c r="F101" s="123">
        <f>TradingFlash!J54/(1+DataEntry!B64)</f>
        <v>0</v>
      </c>
      <c r="G101" s="117">
        <f>TradingFlash!L54/(1+DataEntry!B64)</f>
        <v>0</v>
      </c>
      <c r="H101" s="123">
        <f>TradingFlash!N54/(1+DataEntry!B64)</f>
        <v>0</v>
      </c>
      <c r="I101" s="114">
        <f>TradingFlash!Q54/(1+DataEntry!B64)</f>
        <v>0</v>
      </c>
      <c r="J101" s="115">
        <f>TradingFlash!S54/(1+DataEntry!B64)</f>
        <v>0</v>
      </c>
      <c r="K101" s="114">
        <f>TradingFlash!U54/(1+DataEntry!B64)</f>
        <v>0</v>
      </c>
      <c r="L101" s="115">
        <f>TradingFlash!W54/(1+DataEntry!B64)</f>
        <v>0</v>
      </c>
      <c r="M101" s="114">
        <f>TradingFlash!Y54/(1+DataEntry!B64)</f>
        <v>0</v>
      </c>
      <c r="N101" s="114">
        <f>TradingFlash!AA54/(1+DataEntry!B64)</f>
        <v>0</v>
      </c>
      <c r="O101" s="114">
        <f>TradingFlash!AC54/(1+DataEntry!B64)</f>
        <v>0</v>
      </c>
      <c r="P101" s="114">
        <f>TradingFlash!AF54/(1+DataEntry!B64)</f>
        <v>0</v>
      </c>
      <c r="Q101" s="115">
        <f>TradingFlash!AH54/(1+DataEntry!B64)</f>
        <v>0</v>
      </c>
      <c r="R101" s="114">
        <f>TradingFlash!AJ54/(1+DataEntry!B64)</f>
        <v>0</v>
      </c>
      <c r="S101" s="114">
        <f>TradingFlash!AL54/(1+DataEntry!B64)</f>
        <v>0</v>
      </c>
      <c r="T101" s="114">
        <f>TradingFlash!AN54/(1+DataEntry!B64)</f>
        <v>0</v>
      </c>
      <c r="U101" s="114">
        <f>TradingFlash!AP54/(1+DataEntry!B64)</f>
        <v>0</v>
      </c>
      <c r="V101" s="114">
        <f>TradingFlash!AR54/(1+DataEntry!B64)</f>
        <v>0</v>
      </c>
      <c r="W101" s="114">
        <f>TradingFlash!AU54/(1+DataEntry!B64)</f>
        <v>0</v>
      </c>
      <c r="X101" s="114">
        <f>TradingFlash!AW54/(1+DataEntry!B64)</f>
        <v>0</v>
      </c>
      <c r="Y101" s="114">
        <f>TradingFlash!AY54/(1+DataEntry!B64)</f>
        <v>0</v>
      </c>
      <c r="Z101" s="114">
        <f>TradingFlash!BA54/(1+DataEntry!B64)</f>
        <v>0</v>
      </c>
      <c r="AA101" s="114">
        <f>TradingFlash!BC54/(1+DataEntry!B64)</f>
        <v>0</v>
      </c>
      <c r="AB101" s="114">
        <f>TradingFlash!BE54/(1+DataEntry!B64)</f>
        <v>0</v>
      </c>
      <c r="AC101" s="114">
        <f>TradingFlash!BG54/(1+DataEntry!B64)</f>
        <v>0</v>
      </c>
      <c r="AD101" s="115">
        <f>TradingFlash!BJ54/(1+DataEntry!B64)</f>
        <v>0</v>
      </c>
      <c r="AE101" s="114">
        <f>TradingFlash!BL54/(1+DataEntry!B64)</f>
        <v>0</v>
      </c>
      <c r="AF101" s="114">
        <f>TradingFlash!BN54/(1+DataEntry!B64)</f>
        <v>0</v>
      </c>
      <c r="AG101" s="114">
        <f>TradingFlash!BP54/(1+DataEntry!B64)</f>
        <v>0</v>
      </c>
      <c r="AH101" s="114">
        <f>TradingFlash!BR54/(1+DataEntry!B64)</f>
        <v>0</v>
      </c>
      <c r="AI101" s="114">
        <f>TradingFlash!BT54/(1+DataEntry!B64)</f>
        <v>0</v>
      </c>
      <c r="AJ101" s="114">
        <f>TradingFlash!BV54/(1+DataEntry!B64)</f>
        <v>0</v>
      </c>
      <c r="AK101" s="114">
        <f>TradingFlash!BX54/(1+DataEntry!C64)</f>
        <v>0</v>
      </c>
      <c r="AL101" s="114">
        <f>TradingFlash!BZ54/(1+DataEntry!D64)</f>
        <v>0</v>
      </c>
      <c r="AM101" s="114">
        <f>SUM(B101:AL101)</f>
        <v>0</v>
      </c>
      <c r="AN101" s="13"/>
    </row>
    <row r="102" spans="1:40" ht="12.75" customHeight="1" hidden="1">
      <c r="A102" s="103" t="s">
        <v>26</v>
      </c>
      <c r="B102" s="118">
        <f>TradingFlash!B56/(1+DataEntry!B64)</f>
        <v>0</v>
      </c>
      <c r="C102" s="119">
        <f>TradingFlash!D56/(1+DataEntry!B64)</f>
        <v>0</v>
      </c>
      <c r="D102" s="124">
        <f>TradingFlash!F56/(1+DataEntry!B64)</f>
        <v>0</v>
      </c>
      <c r="E102" s="119">
        <f>TradingFlash!H56/(1+DataEntry!B64)</f>
        <v>0</v>
      </c>
      <c r="F102" s="124">
        <f>TradingFlash!J56/(1+DataEntry!B64)</f>
        <v>0</v>
      </c>
      <c r="G102" s="119">
        <f>TradingFlash!L56/(1+DataEntry!B64)</f>
        <v>0</v>
      </c>
      <c r="H102" s="124">
        <f>TradingFlash!N56/(1+DataEntry!B64)</f>
        <v>0</v>
      </c>
      <c r="I102" s="114">
        <f>TradingFlash!Q56/(1+DataEntry!B64)</f>
        <v>0</v>
      </c>
      <c r="J102" s="115">
        <f>TradingFlash!S56/(1+DataEntry!B64)</f>
        <v>0</v>
      </c>
      <c r="K102" s="114">
        <f>TradingFlash!U56/(1+DataEntry!B64)</f>
        <v>0</v>
      </c>
      <c r="L102" s="115">
        <f>TradingFlash!W56/(1+DataEntry!B64)</f>
        <v>0</v>
      </c>
      <c r="M102" s="114">
        <f>TradingFlash!Y56/(1+DataEntry!B64)</f>
        <v>0</v>
      </c>
      <c r="N102" s="114">
        <f>TradingFlash!AA56/(1+DataEntry!B64)</f>
        <v>0</v>
      </c>
      <c r="O102" s="114">
        <f>TradingFlash!AC56/(1+DataEntry!B64)</f>
        <v>0</v>
      </c>
      <c r="P102" s="114">
        <f>TradingFlash!AF56/(1+DataEntry!B64)</f>
        <v>0</v>
      </c>
      <c r="Q102" s="115">
        <f>TradingFlash!AH56/(1+DataEntry!B64)</f>
        <v>0</v>
      </c>
      <c r="R102" s="114">
        <f>TradingFlash!AJ56/(1+DataEntry!B64)</f>
        <v>0</v>
      </c>
      <c r="S102" s="114">
        <f>TradingFlash!AL56/(1+DataEntry!B64)</f>
        <v>0</v>
      </c>
      <c r="T102" s="114">
        <f>TradingFlash!AN56/(1+DataEntry!B64)</f>
        <v>0</v>
      </c>
      <c r="U102" s="114">
        <f>TradingFlash!AP56/(1+DataEntry!B64)</f>
        <v>0</v>
      </c>
      <c r="V102" s="114">
        <f>TradingFlash!AR56/(1+DataEntry!B64)</f>
        <v>0</v>
      </c>
      <c r="W102" s="114">
        <f>TradingFlash!AU56/(1+DataEntry!B64)</f>
        <v>0</v>
      </c>
      <c r="X102" s="114">
        <f>TradingFlash!AW56/(1+DataEntry!B64)</f>
        <v>0</v>
      </c>
      <c r="Y102" s="114">
        <f>TradingFlash!AY56/(1+DataEntry!B64)</f>
        <v>0</v>
      </c>
      <c r="Z102" s="114">
        <f>TradingFlash!BA56/(1+DataEntry!B64)</f>
        <v>0</v>
      </c>
      <c r="AA102" s="114">
        <f>TradingFlash!BC56/(1+DataEntry!B64)</f>
        <v>0</v>
      </c>
      <c r="AB102" s="114">
        <f>TradingFlash!BE56/(1+DataEntry!B64)</f>
        <v>0</v>
      </c>
      <c r="AC102" s="114">
        <f>TradingFlash!BG56/(1+DataEntry!B64)</f>
        <v>0</v>
      </c>
      <c r="AD102" s="115">
        <f>TradingFlash!BJ56/(1+DataEntry!B64)</f>
        <v>0</v>
      </c>
      <c r="AE102" s="114">
        <f>TradingFlash!BL56/(1+DataEntry!B64)</f>
        <v>0</v>
      </c>
      <c r="AF102" s="114">
        <f>TradingFlash!BN56/(1+DataEntry!B64)</f>
        <v>0</v>
      </c>
      <c r="AG102" s="114">
        <f>TradingFlash!BP56/(1+DataEntry!B64)</f>
        <v>0</v>
      </c>
      <c r="AH102" s="114">
        <f>TradingFlash!BR56/(1+DataEntry!B64)</f>
        <v>0</v>
      </c>
      <c r="AI102" s="114">
        <f>TradingFlash!BT56/(1+DataEntry!B64)</f>
        <v>0</v>
      </c>
      <c r="AJ102" s="114">
        <f>TradingFlash!BV56/(1+DataEntry!B64)</f>
        <v>0</v>
      </c>
      <c r="AK102" s="114"/>
      <c r="AL102" s="114"/>
      <c r="AM102" s="114">
        <f>SUM(B102:AJ102)</f>
        <v>0</v>
      </c>
      <c r="AN102" s="13"/>
    </row>
    <row r="103" spans="1:40" ht="12.75" customHeight="1">
      <c r="A103" s="104" t="s">
        <v>136</v>
      </c>
      <c r="B103" s="113">
        <f>TradingFlash!B29/(1+DataEntry!B64)</f>
        <v>0</v>
      </c>
      <c r="C103" s="114">
        <f>TradingFlash!D29/(1+DataEntry!B64)</f>
        <v>0</v>
      </c>
      <c r="D103" s="115">
        <f>TradingFlash!F29/(1+DataEntry!B64)</f>
        <v>0</v>
      </c>
      <c r="E103" s="114">
        <f>TradingFlash!H29/(1+DataEntry!B64)</f>
        <v>0</v>
      </c>
      <c r="F103" s="115">
        <f>TradingFlash!J29/(1+DataEntry!B64)</f>
        <v>0</v>
      </c>
      <c r="G103" s="114">
        <f>TradingFlash!L29/(1+DataEntry!B64)</f>
        <v>0</v>
      </c>
      <c r="H103" s="115">
        <f>TradingFlash!N29/(1+DataEntry!B64)</f>
        <v>0</v>
      </c>
      <c r="I103" s="114">
        <f>TradingFlash!Q29/(1+DataEntry!B64)</f>
        <v>0</v>
      </c>
      <c r="J103" s="115">
        <f>TradingFlash!S29/(1+DataEntry!B64)</f>
        <v>0</v>
      </c>
      <c r="K103" s="114">
        <f>TradingFlash!U29/(1+DataEntry!B64)</f>
        <v>0</v>
      </c>
      <c r="L103" s="115">
        <f>TradingFlash!W29/(1+DataEntry!B64)</f>
        <v>0</v>
      </c>
      <c r="M103" s="114"/>
      <c r="N103" s="114">
        <f>TradingFlash!AA29/(1+DataEntry!B64)</f>
        <v>0</v>
      </c>
      <c r="O103" s="114">
        <f>TradingFlash!AC29/(1+DataEntry!B64)</f>
        <v>0</v>
      </c>
      <c r="P103" s="114">
        <f>TradingFlash!AF29/(1+DataEntry!B64)</f>
        <v>0</v>
      </c>
      <c r="Q103" s="115">
        <f>TradingFlash!AH29/(1+DataEntry!B64)</f>
        <v>0</v>
      </c>
      <c r="R103" s="114">
        <f>TradingFlash!AJ29/(1+DataEntry!B64)</f>
        <v>0</v>
      </c>
      <c r="S103" s="114">
        <f>TradingFlash!AL29/(1+DataEntry!B64)</f>
        <v>0</v>
      </c>
      <c r="T103" s="114">
        <f>TradingFlash!AN29/(1+DataEntry!B64)</f>
        <v>0</v>
      </c>
      <c r="U103" s="114">
        <f>TradingFlash!AP29/(1+DataEntry!B64)</f>
        <v>0</v>
      </c>
      <c r="V103" s="114">
        <f>TradingFlash!AR29/(1+DataEntry!B64)</f>
        <v>0</v>
      </c>
      <c r="W103" s="114">
        <f>TradingFlash!AU29/(1+DataEntry!B64)</f>
        <v>0</v>
      </c>
      <c r="X103" s="114">
        <f>TradingFlash!AW29/(1+DataEntry!B64)</f>
        <v>0</v>
      </c>
      <c r="Y103" s="114">
        <f>TradingFlash!AY29/(1+DataEntry!B64)</f>
        <v>0</v>
      </c>
      <c r="Z103" s="114">
        <f>TradingFlash!BA29/(1+DataEntry!B64)</f>
        <v>0</v>
      </c>
      <c r="AA103" s="114">
        <f>TradingFlash!BC29/(1+DataEntry!B64)</f>
        <v>0</v>
      </c>
      <c r="AB103" s="114">
        <f>TradingFlash!BE29/(1+DataEntry!B64)</f>
        <v>0</v>
      </c>
      <c r="AC103" s="114">
        <f>TradingFlash!BG29/(1+DataEntry!B64)</f>
        <v>0</v>
      </c>
      <c r="AD103" s="115">
        <f>TradingFlash!BJ29/(1+DataEntry!B64)</f>
        <v>0</v>
      </c>
      <c r="AE103" s="114">
        <f>TradingFlash!BL29/(1+DataEntry!B64)</f>
        <v>0</v>
      </c>
      <c r="AF103" s="114">
        <f>TradingFlash!BN29/(1+DataEntry!B64)</f>
        <v>0</v>
      </c>
      <c r="AG103" s="114">
        <f>TradingFlash!BP29/(1+DataEntry!B64)</f>
        <v>0</v>
      </c>
      <c r="AH103" s="114">
        <f>TradingFlash!BR29/(1+DataEntry!B64)</f>
        <v>0</v>
      </c>
      <c r="AI103" s="114">
        <f>TradingFlash!BT29/(1+DataEntry!B64)</f>
        <v>0</v>
      </c>
      <c r="AJ103" s="114">
        <f>TradingFlash!BV29/(1+DataEntry!B64)</f>
        <v>0</v>
      </c>
      <c r="AK103" s="114">
        <f>TradingFlash!BX29/(1+DataEntry!C64)</f>
        <v>0</v>
      </c>
      <c r="AL103" s="114">
        <f>TradingFlash!BZ29/(1+DataEntry!D64)</f>
        <v>0</v>
      </c>
      <c r="AM103" s="114">
        <f>SUM(B103:AL103)</f>
        <v>0</v>
      </c>
      <c r="AN103" s="13"/>
    </row>
    <row r="104" spans="1:40" ht="12.75" customHeight="1">
      <c r="A104" s="125" t="s">
        <v>104</v>
      </c>
      <c r="B104" s="126">
        <f>SUM(B99:B103)</f>
        <v>0</v>
      </c>
      <c r="C104" s="126">
        <f aca="true" t="shared" si="3" ref="C104:AM104">SUM(C99:C103)</f>
        <v>0</v>
      </c>
      <c r="D104" s="126">
        <f t="shared" si="3"/>
        <v>0</v>
      </c>
      <c r="E104" s="126">
        <f t="shared" si="3"/>
        <v>0</v>
      </c>
      <c r="F104" s="126">
        <f t="shared" si="3"/>
        <v>0</v>
      </c>
      <c r="G104" s="126">
        <f t="shared" si="3"/>
        <v>0</v>
      </c>
      <c r="H104" s="126">
        <f t="shared" si="3"/>
        <v>0</v>
      </c>
      <c r="I104" s="126">
        <f t="shared" si="3"/>
        <v>0</v>
      </c>
      <c r="J104" s="126">
        <f t="shared" si="3"/>
        <v>0</v>
      </c>
      <c r="K104" s="126">
        <f t="shared" si="3"/>
        <v>0</v>
      </c>
      <c r="L104" s="126">
        <f t="shared" si="3"/>
        <v>0</v>
      </c>
      <c r="M104" s="126">
        <f t="shared" si="3"/>
        <v>0</v>
      </c>
      <c r="N104" s="126">
        <f t="shared" si="3"/>
        <v>0</v>
      </c>
      <c r="O104" s="126">
        <f t="shared" si="3"/>
        <v>0</v>
      </c>
      <c r="P104" s="126">
        <f t="shared" si="3"/>
        <v>0</v>
      </c>
      <c r="Q104" s="126">
        <f t="shared" si="3"/>
        <v>0</v>
      </c>
      <c r="R104" s="126">
        <f t="shared" si="3"/>
        <v>0</v>
      </c>
      <c r="S104" s="126">
        <f t="shared" si="3"/>
        <v>0</v>
      </c>
      <c r="T104" s="126">
        <f t="shared" si="3"/>
        <v>0</v>
      </c>
      <c r="U104" s="126">
        <f t="shared" si="3"/>
        <v>0</v>
      </c>
      <c r="V104" s="126">
        <f t="shared" si="3"/>
        <v>0</v>
      </c>
      <c r="W104" s="126">
        <f t="shared" si="3"/>
        <v>0</v>
      </c>
      <c r="X104" s="126">
        <f t="shared" si="3"/>
        <v>0</v>
      </c>
      <c r="Y104" s="126">
        <f t="shared" si="3"/>
        <v>0</v>
      </c>
      <c r="Z104" s="126">
        <f t="shared" si="3"/>
        <v>0</v>
      </c>
      <c r="AA104" s="126">
        <f t="shared" si="3"/>
        <v>0</v>
      </c>
      <c r="AB104" s="126">
        <f t="shared" si="3"/>
        <v>0</v>
      </c>
      <c r="AC104" s="126">
        <f t="shared" si="3"/>
        <v>0</v>
      </c>
      <c r="AD104" s="126">
        <f t="shared" si="3"/>
        <v>0</v>
      </c>
      <c r="AE104" s="126">
        <f t="shared" si="3"/>
        <v>0</v>
      </c>
      <c r="AF104" s="126">
        <f t="shared" si="3"/>
        <v>0</v>
      </c>
      <c r="AG104" s="126">
        <f t="shared" si="3"/>
        <v>0</v>
      </c>
      <c r="AH104" s="126">
        <f t="shared" si="3"/>
        <v>0</v>
      </c>
      <c r="AI104" s="126">
        <f t="shared" si="3"/>
        <v>0</v>
      </c>
      <c r="AJ104" s="126">
        <f t="shared" si="3"/>
        <v>0</v>
      </c>
      <c r="AK104" s="126">
        <f>SUM(AK99:AK103)</f>
        <v>0</v>
      </c>
      <c r="AL104" s="126">
        <f>SUM(AL99:AL103)</f>
        <v>0</v>
      </c>
      <c r="AM104" s="126">
        <f t="shared" si="3"/>
        <v>0</v>
      </c>
      <c r="AN104" s="13"/>
    </row>
    <row r="105" spans="1:40" ht="12.75" customHeight="1">
      <c r="A105" s="125" t="s">
        <v>155</v>
      </c>
      <c r="B105" s="126">
        <f>+B104</f>
        <v>0</v>
      </c>
      <c r="C105" s="126">
        <f aca="true" t="shared" si="4" ref="C105:AJ105">+B105+C104</f>
        <v>0</v>
      </c>
      <c r="D105" s="126">
        <f t="shared" si="4"/>
        <v>0</v>
      </c>
      <c r="E105" s="126">
        <f t="shared" si="4"/>
        <v>0</v>
      </c>
      <c r="F105" s="126">
        <f t="shared" si="4"/>
        <v>0</v>
      </c>
      <c r="G105" s="126">
        <f t="shared" si="4"/>
        <v>0</v>
      </c>
      <c r="H105" s="126">
        <f t="shared" si="4"/>
        <v>0</v>
      </c>
      <c r="I105" s="126">
        <f t="shared" si="4"/>
        <v>0</v>
      </c>
      <c r="J105" s="126">
        <f t="shared" si="4"/>
        <v>0</v>
      </c>
      <c r="K105" s="126">
        <f t="shared" si="4"/>
        <v>0</v>
      </c>
      <c r="L105" s="126">
        <f t="shared" si="4"/>
        <v>0</v>
      </c>
      <c r="M105" s="126">
        <f t="shared" si="4"/>
        <v>0</v>
      </c>
      <c r="N105" s="126">
        <f t="shared" si="4"/>
        <v>0</v>
      </c>
      <c r="O105" s="126">
        <f t="shared" si="4"/>
        <v>0</v>
      </c>
      <c r="P105" s="126">
        <f t="shared" si="4"/>
        <v>0</v>
      </c>
      <c r="Q105" s="126">
        <f t="shared" si="4"/>
        <v>0</v>
      </c>
      <c r="R105" s="126">
        <f t="shared" si="4"/>
        <v>0</v>
      </c>
      <c r="S105" s="126">
        <f t="shared" si="4"/>
        <v>0</v>
      </c>
      <c r="T105" s="126">
        <f t="shared" si="4"/>
        <v>0</v>
      </c>
      <c r="U105" s="126">
        <f t="shared" si="4"/>
        <v>0</v>
      </c>
      <c r="V105" s="126">
        <f t="shared" si="4"/>
        <v>0</v>
      </c>
      <c r="W105" s="126">
        <f t="shared" si="4"/>
        <v>0</v>
      </c>
      <c r="X105" s="126">
        <f t="shared" si="4"/>
        <v>0</v>
      </c>
      <c r="Y105" s="126">
        <f t="shared" si="4"/>
        <v>0</v>
      </c>
      <c r="Z105" s="126">
        <f t="shared" si="4"/>
        <v>0</v>
      </c>
      <c r="AA105" s="126">
        <f t="shared" si="4"/>
        <v>0</v>
      </c>
      <c r="AB105" s="126">
        <f t="shared" si="4"/>
        <v>0</v>
      </c>
      <c r="AC105" s="126">
        <f t="shared" si="4"/>
        <v>0</v>
      </c>
      <c r="AD105" s="126">
        <f t="shared" si="4"/>
        <v>0</v>
      </c>
      <c r="AE105" s="126">
        <f t="shared" si="4"/>
        <v>0</v>
      </c>
      <c r="AF105" s="126">
        <f t="shared" si="4"/>
        <v>0</v>
      </c>
      <c r="AG105" s="126">
        <f t="shared" si="4"/>
        <v>0</v>
      </c>
      <c r="AH105" s="126">
        <f t="shared" si="4"/>
        <v>0</v>
      </c>
      <c r="AI105" s="126">
        <f t="shared" si="4"/>
        <v>0</v>
      </c>
      <c r="AJ105" s="126">
        <f t="shared" si="4"/>
        <v>0</v>
      </c>
      <c r="AK105" s="126">
        <f>+AJ105+AK104</f>
        <v>0</v>
      </c>
      <c r="AL105" s="126">
        <f>+AK105+AL104</f>
        <v>0</v>
      </c>
      <c r="AM105" s="126"/>
      <c r="AN105" s="13"/>
    </row>
    <row r="106" spans="1:39" ht="7.5" customHeight="1">
      <c r="A106" s="105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</row>
    <row r="107" spans="1:39" ht="12.75" customHeight="1">
      <c r="A107" s="127" t="s">
        <v>24</v>
      </c>
      <c r="B107" s="128" t="b">
        <f>IF(B104&gt;0,+B96/B104)</f>
        <v>0</v>
      </c>
      <c r="C107" s="128" t="b">
        <f aca="true" t="shared" si="5" ref="C107:AJ107">IF(C104&gt;0,+C96/C104)</f>
        <v>0</v>
      </c>
      <c r="D107" s="128" t="b">
        <f t="shared" si="5"/>
        <v>0</v>
      </c>
      <c r="E107" s="128" t="b">
        <f t="shared" si="5"/>
        <v>0</v>
      </c>
      <c r="F107" s="128" t="b">
        <f t="shared" si="5"/>
        <v>0</v>
      </c>
      <c r="G107" s="128" t="b">
        <f t="shared" si="5"/>
        <v>0</v>
      </c>
      <c r="H107" s="128" t="b">
        <f t="shared" si="5"/>
        <v>0</v>
      </c>
      <c r="I107" s="128" t="b">
        <f t="shared" si="5"/>
        <v>0</v>
      </c>
      <c r="J107" s="128" t="b">
        <f t="shared" si="5"/>
        <v>0</v>
      </c>
      <c r="K107" s="128" t="b">
        <f t="shared" si="5"/>
        <v>0</v>
      </c>
      <c r="L107" s="128" t="b">
        <f t="shared" si="5"/>
        <v>0</v>
      </c>
      <c r="M107" s="128" t="b">
        <f t="shared" si="5"/>
        <v>0</v>
      </c>
      <c r="N107" s="128" t="b">
        <f t="shared" si="5"/>
        <v>0</v>
      </c>
      <c r="O107" s="128" t="b">
        <f t="shared" si="5"/>
        <v>0</v>
      </c>
      <c r="P107" s="128" t="b">
        <f t="shared" si="5"/>
        <v>0</v>
      </c>
      <c r="Q107" s="128" t="b">
        <f t="shared" si="5"/>
        <v>0</v>
      </c>
      <c r="R107" s="128" t="b">
        <f t="shared" si="5"/>
        <v>0</v>
      </c>
      <c r="S107" s="128" t="b">
        <f t="shared" si="5"/>
        <v>0</v>
      </c>
      <c r="T107" s="128" t="b">
        <f t="shared" si="5"/>
        <v>0</v>
      </c>
      <c r="U107" s="128" t="b">
        <f t="shared" si="5"/>
        <v>0</v>
      </c>
      <c r="V107" s="128" t="b">
        <f t="shared" si="5"/>
        <v>0</v>
      </c>
      <c r="W107" s="128" t="b">
        <f t="shared" si="5"/>
        <v>0</v>
      </c>
      <c r="X107" s="128" t="b">
        <f t="shared" si="5"/>
        <v>0</v>
      </c>
      <c r="Y107" s="128" t="b">
        <f t="shared" si="5"/>
        <v>0</v>
      </c>
      <c r="Z107" s="128" t="b">
        <f t="shared" si="5"/>
        <v>0</v>
      </c>
      <c r="AA107" s="128" t="b">
        <f t="shared" si="5"/>
        <v>0</v>
      </c>
      <c r="AB107" s="128" t="b">
        <f t="shared" si="5"/>
        <v>0</v>
      </c>
      <c r="AC107" s="128" t="b">
        <f t="shared" si="5"/>
        <v>0</v>
      </c>
      <c r="AD107" s="128" t="b">
        <f t="shared" si="5"/>
        <v>0</v>
      </c>
      <c r="AE107" s="128" t="b">
        <f t="shared" si="5"/>
        <v>0</v>
      </c>
      <c r="AF107" s="128" t="b">
        <f t="shared" si="5"/>
        <v>0</v>
      </c>
      <c r="AG107" s="128" t="b">
        <f t="shared" si="5"/>
        <v>0</v>
      </c>
      <c r="AH107" s="128" t="b">
        <f t="shared" si="5"/>
        <v>0</v>
      </c>
      <c r="AI107" s="128" t="b">
        <f t="shared" si="5"/>
        <v>0</v>
      </c>
      <c r="AJ107" s="128" t="b">
        <f t="shared" si="5"/>
        <v>0</v>
      </c>
      <c r="AK107" s="128" t="b">
        <f>IF(AK104&gt;0,+AK96/AK104)</f>
        <v>0</v>
      </c>
      <c r="AL107" s="128" t="b">
        <f>IF(AL104&gt;0,+AL96/AL104)</f>
        <v>0</v>
      </c>
      <c r="AM107" s="129"/>
    </row>
    <row r="108" spans="1:39" ht="12.75" customHeight="1">
      <c r="A108" s="127" t="s">
        <v>25</v>
      </c>
      <c r="B108" s="128" t="e">
        <f aca="true" t="shared" si="6" ref="B108:AJ108">+B97/B105</f>
        <v>#DIV/0!</v>
      </c>
      <c r="C108" s="128" t="e">
        <f t="shared" si="6"/>
        <v>#DIV/0!</v>
      </c>
      <c r="D108" s="128" t="e">
        <f t="shared" si="6"/>
        <v>#DIV/0!</v>
      </c>
      <c r="E108" s="128" t="e">
        <f t="shared" si="6"/>
        <v>#DIV/0!</v>
      </c>
      <c r="F108" s="128" t="e">
        <f t="shared" si="6"/>
        <v>#DIV/0!</v>
      </c>
      <c r="G108" s="128" t="e">
        <f t="shared" si="6"/>
        <v>#DIV/0!</v>
      </c>
      <c r="H108" s="128" t="e">
        <f t="shared" si="6"/>
        <v>#DIV/0!</v>
      </c>
      <c r="I108" s="128" t="e">
        <f t="shared" si="6"/>
        <v>#DIV/0!</v>
      </c>
      <c r="J108" s="128" t="e">
        <f t="shared" si="6"/>
        <v>#DIV/0!</v>
      </c>
      <c r="K108" s="128" t="e">
        <f t="shared" si="6"/>
        <v>#DIV/0!</v>
      </c>
      <c r="L108" s="128" t="e">
        <f t="shared" si="6"/>
        <v>#DIV/0!</v>
      </c>
      <c r="M108" s="128" t="e">
        <f t="shared" si="6"/>
        <v>#DIV/0!</v>
      </c>
      <c r="N108" s="128" t="e">
        <f t="shared" si="6"/>
        <v>#DIV/0!</v>
      </c>
      <c r="O108" s="128" t="e">
        <f t="shared" si="6"/>
        <v>#DIV/0!</v>
      </c>
      <c r="P108" s="128" t="e">
        <f t="shared" si="6"/>
        <v>#DIV/0!</v>
      </c>
      <c r="Q108" s="128" t="e">
        <f t="shared" si="6"/>
        <v>#DIV/0!</v>
      </c>
      <c r="R108" s="128" t="e">
        <f t="shared" si="6"/>
        <v>#DIV/0!</v>
      </c>
      <c r="S108" s="128" t="e">
        <f t="shared" si="6"/>
        <v>#DIV/0!</v>
      </c>
      <c r="T108" s="128" t="e">
        <f t="shared" si="6"/>
        <v>#DIV/0!</v>
      </c>
      <c r="U108" s="128" t="e">
        <f t="shared" si="6"/>
        <v>#DIV/0!</v>
      </c>
      <c r="V108" s="128" t="e">
        <f t="shared" si="6"/>
        <v>#DIV/0!</v>
      </c>
      <c r="W108" s="128" t="e">
        <f t="shared" si="6"/>
        <v>#DIV/0!</v>
      </c>
      <c r="X108" s="128" t="e">
        <f t="shared" si="6"/>
        <v>#DIV/0!</v>
      </c>
      <c r="Y108" s="128" t="e">
        <f t="shared" si="6"/>
        <v>#DIV/0!</v>
      </c>
      <c r="Z108" s="128" t="e">
        <f t="shared" si="6"/>
        <v>#DIV/0!</v>
      </c>
      <c r="AA108" s="128" t="e">
        <f t="shared" si="6"/>
        <v>#DIV/0!</v>
      </c>
      <c r="AB108" s="128" t="e">
        <f t="shared" si="6"/>
        <v>#DIV/0!</v>
      </c>
      <c r="AC108" s="128" t="e">
        <f t="shared" si="6"/>
        <v>#DIV/0!</v>
      </c>
      <c r="AD108" s="128" t="e">
        <f t="shared" si="6"/>
        <v>#DIV/0!</v>
      </c>
      <c r="AE108" s="128" t="e">
        <f t="shared" si="6"/>
        <v>#DIV/0!</v>
      </c>
      <c r="AF108" s="128" t="e">
        <f t="shared" si="6"/>
        <v>#DIV/0!</v>
      </c>
      <c r="AG108" s="128" t="e">
        <f t="shared" si="6"/>
        <v>#DIV/0!</v>
      </c>
      <c r="AH108" s="128" t="e">
        <f t="shared" si="6"/>
        <v>#DIV/0!</v>
      </c>
      <c r="AI108" s="128" t="e">
        <f t="shared" si="6"/>
        <v>#DIV/0!</v>
      </c>
      <c r="AJ108" s="128" t="e">
        <f t="shared" si="6"/>
        <v>#DIV/0!</v>
      </c>
      <c r="AK108" s="128" t="e">
        <f>+AK97/AK105</f>
        <v>#DIV/0!</v>
      </c>
      <c r="AL108" s="128" t="e">
        <f>+AL97/AL105</f>
        <v>#DIV/0!</v>
      </c>
      <c r="AM108" s="130"/>
    </row>
    <row r="109" ht="15">
      <c r="AM109" s="404"/>
    </row>
    <row r="110" ht="15">
      <c r="AM110" s="404"/>
    </row>
    <row r="111" ht="15">
      <c r="AM111" s="404"/>
    </row>
    <row r="112" ht="15">
      <c r="AM112" s="404"/>
    </row>
    <row r="113" ht="15">
      <c r="AM113" s="404"/>
    </row>
    <row r="114" ht="15">
      <c r="AM114" s="404"/>
    </row>
    <row r="115" ht="15">
      <c r="AM115" s="404"/>
    </row>
    <row r="116" ht="15">
      <c r="AM116" s="404"/>
    </row>
    <row r="117" ht="15">
      <c r="AM117" s="404"/>
    </row>
    <row r="118" ht="15">
      <c r="AM118" s="404"/>
    </row>
    <row r="119" ht="15">
      <c r="AM119" s="404"/>
    </row>
    <row r="120" ht="15">
      <c r="AM120" s="404"/>
    </row>
    <row r="121" ht="15">
      <c r="AM121" s="404"/>
    </row>
    <row r="122" ht="15">
      <c r="AM122" s="404"/>
    </row>
    <row r="123" ht="15">
      <c r="AM123" s="404"/>
    </row>
    <row r="124" ht="15">
      <c r="AM124" s="404"/>
    </row>
    <row r="125" ht="15">
      <c r="AM125" s="404"/>
    </row>
    <row r="126" ht="15">
      <c r="AM126" s="404"/>
    </row>
    <row r="127" ht="15">
      <c r="AM127" s="404"/>
    </row>
    <row r="128" ht="15">
      <c r="AM128" s="404"/>
    </row>
    <row r="129" ht="15">
      <c r="AM129" s="404"/>
    </row>
    <row r="130" ht="15">
      <c r="AM130" s="404"/>
    </row>
    <row r="131" ht="15">
      <c r="AM131" s="404"/>
    </row>
    <row r="132" ht="15">
      <c r="AM132" s="404"/>
    </row>
    <row r="133" ht="15">
      <c r="AM133" s="404"/>
    </row>
    <row r="134" ht="15">
      <c r="AM134" s="404"/>
    </row>
    <row r="135" ht="15">
      <c r="AM135" s="404"/>
    </row>
    <row r="136" ht="15">
      <c r="AM136" s="404"/>
    </row>
    <row r="137" ht="15">
      <c r="AM137" s="404"/>
    </row>
    <row r="138" ht="15">
      <c r="AM138" s="404"/>
    </row>
    <row r="139" ht="15">
      <c r="AM139" s="404"/>
    </row>
    <row r="140" ht="15">
      <c r="AM140" s="404"/>
    </row>
    <row r="141" ht="15">
      <c r="AM141" s="404"/>
    </row>
    <row r="142" ht="15">
      <c r="AM142" s="404"/>
    </row>
    <row r="143" ht="15">
      <c r="AM143" s="404"/>
    </row>
    <row r="144" ht="15">
      <c r="AM144" s="404"/>
    </row>
    <row r="145" ht="15">
      <c r="AM145" s="404"/>
    </row>
    <row r="146" ht="15">
      <c r="AM146" s="404"/>
    </row>
    <row r="147" ht="15">
      <c r="AM147" s="404"/>
    </row>
    <row r="148" ht="15">
      <c r="AM148" s="404"/>
    </row>
    <row r="149" ht="15">
      <c r="AM149" s="404"/>
    </row>
  </sheetData>
  <sheetProtection password="95BB" sheet="1" objects="1" scenarios="1" selectLockedCells="1"/>
  <mergeCells count="6">
    <mergeCell ref="A4:A5"/>
    <mergeCell ref="E3:I3"/>
    <mergeCell ref="Z2:AA2"/>
    <mergeCell ref="AC1:AG1"/>
    <mergeCell ref="AD2:AJ3"/>
    <mergeCell ref="X2:Y2"/>
  </mergeCells>
  <conditionalFormatting sqref="A6:A108">
    <cfRule type="cellIs" priority="1" dxfId="4" operator="greaterThan" stopIfTrue="1">
      <formula>"a"</formula>
    </cfRule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fitToWidth="6" fitToHeight="1" horizontalDpi="600" verticalDpi="600" orientation="portrait" paperSize="9" r:id="rId1"/>
  <colBreaks count="4" manualBreakCount="4">
    <brk id="8" max="107" man="1"/>
    <brk id="15" max="107" man="1"/>
    <brk id="22" max="107" man="1"/>
    <brk id="29" max="10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47"/>
  <sheetViews>
    <sheetView zoomScaleSheetLayoutView="100" zoomScalePageLayoutView="0" workbookViewId="0" topLeftCell="A1">
      <pane xSplit="1" ySplit="4" topLeftCell="B5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B6" sqref="B6"/>
    </sheetView>
  </sheetViews>
  <sheetFormatPr defaultColWidth="9.140625" defaultRowHeight="12.75"/>
  <cols>
    <col min="1" max="1" width="20.28125" style="0" customWidth="1"/>
    <col min="2" max="8" width="10.7109375" style="0" customWidth="1"/>
    <col min="9" max="38" width="10.7109375" style="0" hidden="1" customWidth="1"/>
    <col min="39" max="39" width="10.7109375" style="0" customWidth="1"/>
  </cols>
  <sheetData>
    <row r="1" spans="1:39" ht="12.75">
      <c r="A1" s="182" t="str">
        <f>TradingFlash!A1</f>
        <v>YOUR INN</v>
      </c>
      <c r="B1" s="138"/>
      <c r="C1" s="47"/>
      <c r="D1" s="47"/>
      <c r="E1" s="47"/>
      <c r="F1" s="47"/>
      <c r="G1" s="47"/>
      <c r="H1" s="45"/>
      <c r="I1" s="44"/>
      <c r="J1" s="47"/>
      <c r="K1" s="47"/>
      <c r="L1" s="47"/>
      <c r="M1" s="47"/>
      <c r="N1" s="47"/>
      <c r="O1" s="45"/>
      <c r="P1" s="44"/>
      <c r="Q1" s="47"/>
      <c r="R1" s="47"/>
      <c r="S1" s="47"/>
      <c r="T1" s="47"/>
      <c r="U1" s="47"/>
      <c r="V1" s="45"/>
      <c r="AD1" s="631"/>
      <c r="AE1" s="632"/>
      <c r="AF1" s="632"/>
      <c r="AG1" s="632"/>
      <c r="AH1" s="632"/>
      <c r="AI1" s="632"/>
      <c r="AJ1" s="632"/>
      <c r="AK1" s="144"/>
      <c r="AL1" s="145"/>
      <c r="AM1" s="45"/>
    </row>
    <row r="2" spans="1:39" ht="12.75">
      <c r="A2" s="183">
        <f>TradingFlash!A2</f>
        <v>40734</v>
      </c>
      <c r="B2" s="74"/>
      <c r="C2" s="110" t="s">
        <v>109</v>
      </c>
      <c r="D2" s="110"/>
      <c r="E2" s="67"/>
      <c r="F2" s="67"/>
      <c r="G2" s="67"/>
      <c r="H2" s="48"/>
      <c r="I2" s="62"/>
      <c r="J2" s="67"/>
      <c r="K2" s="67"/>
      <c r="L2" s="67"/>
      <c r="M2" s="67"/>
      <c r="N2" s="67"/>
      <c r="O2" s="48"/>
      <c r="P2" s="62"/>
      <c r="Q2" s="67"/>
      <c r="R2" s="67"/>
      <c r="S2" s="67"/>
      <c r="T2" s="67"/>
      <c r="U2" s="67"/>
      <c r="V2" s="48"/>
      <c r="AD2" s="633"/>
      <c r="AE2" s="634"/>
      <c r="AF2" s="634"/>
      <c r="AG2" s="634"/>
      <c r="AH2" s="634"/>
      <c r="AI2" s="634"/>
      <c r="AJ2" s="634"/>
      <c r="AK2" s="212"/>
      <c r="AL2" s="197"/>
      <c r="AM2" s="48"/>
    </row>
    <row r="3" spans="1:39" ht="12.75">
      <c r="A3" s="184" t="str">
        <f>TradingFlash!A3</f>
        <v>Week Beginning</v>
      </c>
      <c r="B3" s="185">
        <f>TradingFlash!B3</f>
        <v>40728</v>
      </c>
      <c r="C3" s="64"/>
      <c r="D3" s="64"/>
      <c r="E3" s="64"/>
      <c r="F3" s="64"/>
      <c r="G3" s="64"/>
      <c r="H3" s="139"/>
      <c r="I3" s="185">
        <f>B3+7</f>
        <v>40735</v>
      </c>
      <c r="J3" s="64"/>
      <c r="K3" s="64"/>
      <c r="L3" s="64"/>
      <c r="M3" s="64"/>
      <c r="N3" s="64"/>
      <c r="O3" s="65"/>
      <c r="P3" s="185">
        <f>I3+7</f>
        <v>40742</v>
      </c>
      <c r="Q3" s="64"/>
      <c r="R3" s="64"/>
      <c r="S3" s="64"/>
      <c r="T3" s="64"/>
      <c r="U3" s="64"/>
      <c r="V3" s="65"/>
      <c r="W3" s="186">
        <f>P3+7</f>
        <v>40749</v>
      </c>
      <c r="X3" s="64"/>
      <c r="Y3" s="64"/>
      <c r="Z3" s="64"/>
      <c r="AA3" s="64"/>
      <c r="AB3" s="64"/>
      <c r="AC3" s="64"/>
      <c r="AD3" s="185">
        <f>W3+7</f>
        <v>40756</v>
      </c>
      <c r="AE3" s="64"/>
      <c r="AF3" s="64"/>
      <c r="AG3" s="64"/>
      <c r="AH3" s="64"/>
      <c r="AI3" s="64"/>
      <c r="AJ3" s="64"/>
      <c r="AK3" s="64"/>
      <c r="AL3" s="65"/>
      <c r="AM3" s="65"/>
    </row>
    <row r="4" spans="1:39" ht="12.75">
      <c r="A4" s="30"/>
      <c r="B4" s="77" t="s">
        <v>4</v>
      </c>
      <c r="C4" s="78" t="s">
        <v>5</v>
      </c>
      <c r="D4" s="78" t="s">
        <v>6</v>
      </c>
      <c r="E4" s="78" t="s">
        <v>7</v>
      </c>
      <c r="F4" s="78" t="s">
        <v>8</v>
      </c>
      <c r="G4" s="78" t="s">
        <v>9</v>
      </c>
      <c r="H4" s="79" t="s">
        <v>10</v>
      </c>
      <c r="I4" s="77" t="s">
        <v>4</v>
      </c>
      <c r="J4" s="78" t="s">
        <v>5</v>
      </c>
      <c r="K4" s="78" t="s">
        <v>6</v>
      </c>
      <c r="L4" s="78" t="s">
        <v>7</v>
      </c>
      <c r="M4" s="78" t="s">
        <v>8</v>
      </c>
      <c r="N4" s="78" t="s">
        <v>9</v>
      </c>
      <c r="O4" s="79" t="s">
        <v>10</v>
      </c>
      <c r="P4" s="77" t="s">
        <v>4</v>
      </c>
      <c r="Q4" s="78" t="s">
        <v>5</v>
      </c>
      <c r="R4" s="78" t="s">
        <v>6</v>
      </c>
      <c r="S4" s="78" t="s">
        <v>7</v>
      </c>
      <c r="T4" s="78" t="s">
        <v>8</v>
      </c>
      <c r="U4" s="78" t="s">
        <v>9</v>
      </c>
      <c r="V4" s="79" t="s">
        <v>10</v>
      </c>
      <c r="W4" s="78" t="s">
        <v>4</v>
      </c>
      <c r="X4" s="78" t="s">
        <v>5</v>
      </c>
      <c r="Y4" s="78" t="s">
        <v>6</v>
      </c>
      <c r="Z4" s="78" t="s">
        <v>7</v>
      </c>
      <c r="AA4" s="78" t="s">
        <v>8</v>
      </c>
      <c r="AB4" s="78" t="s">
        <v>9</v>
      </c>
      <c r="AC4" s="78" t="s">
        <v>10</v>
      </c>
      <c r="AD4" s="77" t="s">
        <v>4</v>
      </c>
      <c r="AE4" s="78" t="s">
        <v>5</v>
      </c>
      <c r="AF4" s="78" t="s">
        <v>6</v>
      </c>
      <c r="AG4" s="78" t="s">
        <v>7</v>
      </c>
      <c r="AH4" s="78" t="s">
        <v>8</v>
      </c>
      <c r="AI4" s="78" t="s">
        <v>9</v>
      </c>
      <c r="AJ4" s="78" t="s">
        <v>10</v>
      </c>
      <c r="AK4" s="213" t="s">
        <v>4</v>
      </c>
      <c r="AL4" s="198" t="s">
        <v>5</v>
      </c>
      <c r="AM4" s="79" t="s">
        <v>1</v>
      </c>
    </row>
    <row r="5" spans="1:39" ht="12.75">
      <c r="A5" s="80" t="s">
        <v>110</v>
      </c>
      <c r="B5" s="62"/>
      <c r="C5" s="67"/>
      <c r="D5" s="67"/>
      <c r="E5" s="67"/>
      <c r="F5" s="67"/>
      <c r="G5" s="67"/>
      <c r="H5" s="48"/>
      <c r="I5" s="44"/>
      <c r="J5" s="47"/>
      <c r="K5" s="47"/>
      <c r="L5" s="47"/>
      <c r="M5" s="47"/>
      <c r="N5" s="47"/>
      <c r="O5" s="45"/>
      <c r="P5" s="62"/>
      <c r="Q5" s="67"/>
      <c r="R5" s="67"/>
      <c r="S5" s="74"/>
      <c r="T5" s="74"/>
      <c r="U5" s="74"/>
      <c r="V5" s="48"/>
      <c r="W5" s="67"/>
      <c r="X5" s="67"/>
      <c r="Y5" s="67"/>
      <c r="Z5" s="67"/>
      <c r="AA5" s="67"/>
      <c r="AB5" s="67"/>
      <c r="AC5" s="67"/>
      <c r="AD5" s="62"/>
      <c r="AE5" s="67"/>
      <c r="AF5" s="67"/>
      <c r="AG5" s="67"/>
      <c r="AH5" s="67"/>
      <c r="AI5" s="67"/>
      <c r="AJ5" s="67"/>
      <c r="AK5" s="67"/>
      <c r="AL5" s="48"/>
      <c r="AM5" s="48"/>
    </row>
    <row r="6" spans="1:39" ht="12.75">
      <c r="A6" s="312"/>
      <c r="B6" s="167"/>
      <c r="C6" s="170"/>
      <c r="D6" s="170"/>
      <c r="E6" s="170"/>
      <c r="F6" s="170"/>
      <c r="G6" s="170"/>
      <c r="H6" s="171"/>
      <c r="I6" s="167"/>
      <c r="J6" s="170"/>
      <c r="K6" s="170"/>
      <c r="L6" s="170"/>
      <c r="M6" s="170"/>
      <c r="N6" s="170"/>
      <c r="O6" s="171"/>
      <c r="P6" s="167"/>
      <c r="Q6" s="170"/>
      <c r="R6" s="170"/>
      <c r="S6" s="170"/>
      <c r="T6" s="170"/>
      <c r="U6" s="170"/>
      <c r="V6" s="171"/>
      <c r="W6" s="170"/>
      <c r="X6" s="170"/>
      <c r="Y6" s="170"/>
      <c r="Z6" s="170"/>
      <c r="AA6" s="170"/>
      <c r="AB6" s="170"/>
      <c r="AC6" s="170"/>
      <c r="AD6" s="167"/>
      <c r="AE6" s="170"/>
      <c r="AF6" s="170"/>
      <c r="AG6" s="170"/>
      <c r="AH6" s="170"/>
      <c r="AI6" s="170"/>
      <c r="AJ6" s="170"/>
      <c r="AK6" s="170"/>
      <c r="AL6" s="171"/>
      <c r="AM6" s="199">
        <f>SUM(B6:AJ6)</f>
        <v>0</v>
      </c>
    </row>
    <row r="7" spans="1:39" ht="12.75">
      <c r="A7" s="82" t="s">
        <v>111</v>
      </c>
      <c r="B7" s="168"/>
      <c r="C7" s="172"/>
      <c r="D7" s="172"/>
      <c r="E7" s="172"/>
      <c r="F7" s="172"/>
      <c r="G7" s="172"/>
      <c r="H7" s="173"/>
      <c r="I7" s="168"/>
      <c r="J7" s="172"/>
      <c r="K7" s="172"/>
      <c r="L7" s="172"/>
      <c r="M7" s="172"/>
      <c r="N7" s="172"/>
      <c r="O7" s="173"/>
      <c r="P7" s="168"/>
      <c r="Q7" s="172"/>
      <c r="R7" s="172"/>
      <c r="S7" s="172"/>
      <c r="T7" s="172"/>
      <c r="U7" s="172"/>
      <c r="V7" s="173"/>
      <c r="W7" s="172"/>
      <c r="X7" s="172"/>
      <c r="Y7" s="172"/>
      <c r="Z7" s="172"/>
      <c r="AA7" s="172"/>
      <c r="AB7" s="172"/>
      <c r="AC7" s="172"/>
      <c r="AD7" s="168"/>
      <c r="AE7" s="172"/>
      <c r="AF7" s="172"/>
      <c r="AG7" s="172"/>
      <c r="AH7" s="172"/>
      <c r="AI7" s="172"/>
      <c r="AJ7" s="172"/>
      <c r="AK7" s="172"/>
      <c r="AL7" s="173"/>
      <c r="AM7" s="200"/>
    </row>
    <row r="8" spans="1:39" ht="12.75">
      <c r="A8" s="312"/>
      <c r="B8" s="167"/>
      <c r="C8" s="170"/>
      <c r="D8" s="170"/>
      <c r="E8" s="170"/>
      <c r="F8" s="170"/>
      <c r="G8" s="170"/>
      <c r="H8" s="171"/>
      <c r="I8" s="167"/>
      <c r="J8" s="170"/>
      <c r="K8" s="170"/>
      <c r="L8" s="170"/>
      <c r="M8" s="170"/>
      <c r="N8" s="170"/>
      <c r="O8" s="171"/>
      <c r="P8" s="167"/>
      <c r="Q8" s="170"/>
      <c r="R8" s="170"/>
      <c r="S8" s="170"/>
      <c r="T8" s="170"/>
      <c r="U8" s="170"/>
      <c r="V8" s="171"/>
      <c r="W8" s="170"/>
      <c r="X8" s="170"/>
      <c r="Y8" s="170"/>
      <c r="Z8" s="170"/>
      <c r="AA8" s="170"/>
      <c r="AB8" s="170"/>
      <c r="AC8" s="170"/>
      <c r="AD8" s="167"/>
      <c r="AE8" s="170"/>
      <c r="AF8" s="170"/>
      <c r="AG8" s="170"/>
      <c r="AH8" s="170"/>
      <c r="AI8" s="170"/>
      <c r="AJ8" s="170"/>
      <c r="AK8" s="170"/>
      <c r="AL8" s="171"/>
      <c r="AM8" s="199">
        <f>SUM(B8:AJ8)</f>
        <v>0</v>
      </c>
    </row>
    <row r="9" spans="1:39" ht="12.75">
      <c r="A9" s="82" t="s">
        <v>111</v>
      </c>
      <c r="B9" s="168"/>
      <c r="C9" s="172"/>
      <c r="D9" s="172"/>
      <c r="E9" s="172"/>
      <c r="F9" s="172"/>
      <c r="G9" s="172"/>
      <c r="H9" s="173"/>
      <c r="I9" s="168"/>
      <c r="J9" s="172"/>
      <c r="K9" s="172"/>
      <c r="L9" s="172"/>
      <c r="M9" s="172"/>
      <c r="N9" s="172"/>
      <c r="O9" s="173"/>
      <c r="P9" s="168"/>
      <c r="Q9" s="172"/>
      <c r="R9" s="172"/>
      <c r="S9" s="172"/>
      <c r="T9" s="172"/>
      <c r="U9" s="172"/>
      <c r="V9" s="173"/>
      <c r="W9" s="172"/>
      <c r="X9" s="172"/>
      <c r="Y9" s="172"/>
      <c r="Z9" s="172"/>
      <c r="AA9" s="172"/>
      <c r="AB9" s="172"/>
      <c r="AC9" s="172"/>
      <c r="AD9" s="168"/>
      <c r="AE9" s="172"/>
      <c r="AF9" s="172"/>
      <c r="AG9" s="172"/>
      <c r="AH9" s="172"/>
      <c r="AI9" s="172"/>
      <c r="AJ9" s="172"/>
      <c r="AK9" s="172"/>
      <c r="AL9" s="173"/>
      <c r="AM9" s="200"/>
    </row>
    <row r="10" spans="1:39" ht="12.75">
      <c r="A10" s="187"/>
      <c r="B10" s="724"/>
      <c r="C10" s="725"/>
      <c r="D10" s="725"/>
      <c r="E10" s="725"/>
      <c r="F10" s="725"/>
      <c r="G10" s="725"/>
      <c r="H10" s="726"/>
      <c r="I10" s="167"/>
      <c r="J10" s="170"/>
      <c r="K10" s="170"/>
      <c r="L10" s="170"/>
      <c r="M10" s="170"/>
      <c r="N10" s="170"/>
      <c r="O10" s="171"/>
      <c r="P10" s="167"/>
      <c r="Q10" s="170"/>
      <c r="R10" s="170"/>
      <c r="S10" s="170"/>
      <c r="T10" s="170"/>
      <c r="U10" s="170"/>
      <c r="V10" s="171"/>
      <c r="W10" s="170"/>
      <c r="X10" s="170"/>
      <c r="Y10" s="170"/>
      <c r="Z10" s="170"/>
      <c r="AA10" s="170"/>
      <c r="AB10" s="170"/>
      <c r="AC10" s="170"/>
      <c r="AD10" s="167"/>
      <c r="AE10" s="170"/>
      <c r="AF10" s="170"/>
      <c r="AG10" s="170"/>
      <c r="AH10" s="170"/>
      <c r="AI10" s="170"/>
      <c r="AJ10" s="170"/>
      <c r="AK10" s="170"/>
      <c r="AL10" s="171"/>
      <c r="AM10" s="199">
        <f>SUM(B10:AJ10)</f>
        <v>0</v>
      </c>
    </row>
    <row r="11" spans="1:39" ht="12.75">
      <c r="A11" s="82" t="s">
        <v>111</v>
      </c>
      <c r="B11" s="727"/>
      <c r="C11" s="728"/>
      <c r="D11" s="728"/>
      <c r="E11" s="728"/>
      <c r="F11" s="728"/>
      <c r="G11" s="728"/>
      <c r="H11" s="729"/>
      <c r="I11" s="168"/>
      <c r="J11" s="172"/>
      <c r="K11" s="172"/>
      <c r="L11" s="172"/>
      <c r="M11" s="172"/>
      <c r="N11" s="172"/>
      <c r="O11" s="173"/>
      <c r="P11" s="168"/>
      <c r="Q11" s="172"/>
      <c r="R11" s="172"/>
      <c r="S11" s="172"/>
      <c r="T11" s="172"/>
      <c r="U11" s="172"/>
      <c r="V11" s="173"/>
      <c r="W11" s="172"/>
      <c r="X11" s="172"/>
      <c r="Y11" s="172"/>
      <c r="Z11" s="172"/>
      <c r="AA11" s="172"/>
      <c r="AB11" s="172"/>
      <c r="AC11" s="172"/>
      <c r="AD11" s="168"/>
      <c r="AE11" s="172"/>
      <c r="AF11" s="172"/>
      <c r="AG11" s="172"/>
      <c r="AH11" s="172"/>
      <c r="AI11" s="172"/>
      <c r="AJ11" s="172"/>
      <c r="AK11" s="172"/>
      <c r="AL11" s="173"/>
      <c r="AM11" s="200"/>
    </row>
    <row r="12" spans="1:39" ht="12.75">
      <c r="A12" s="81"/>
      <c r="B12" s="724"/>
      <c r="C12" s="725"/>
      <c r="D12" s="725"/>
      <c r="E12" s="725"/>
      <c r="F12" s="725"/>
      <c r="G12" s="725"/>
      <c r="H12" s="726"/>
      <c r="I12" s="167"/>
      <c r="J12" s="170"/>
      <c r="K12" s="170"/>
      <c r="L12" s="170"/>
      <c r="M12" s="170"/>
      <c r="N12" s="170"/>
      <c r="O12" s="171"/>
      <c r="P12" s="167"/>
      <c r="Q12" s="170"/>
      <c r="R12" s="170"/>
      <c r="S12" s="170"/>
      <c r="T12" s="170"/>
      <c r="U12" s="170"/>
      <c r="V12" s="171"/>
      <c r="W12" s="170"/>
      <c r="X12" s="170"/>
      <c r="Y12" s="170"/>
      <c r="Z12" s="170"/>
      <c r="AA12" s="170"/>
      <c r="AB12" s="170"/>
      <c r="AC12" s="170"/>
      <c r="AD12" s="167"/>
      <c r="AE12" s="170"/>
      <c r="AF12" s="170"/>
      <c r="AG12" s="170"/>
      <c r="AH12" s="170"/>
      <c r="AI12" s="170"/>
      <c r="AJ12" s="170"/>
      <c r="AK12" s="170"/>
      <c r="AL12" s="171"/>
      <c r="AM12" s="199">
        <f>SUM(B12:AJ12)</f>
        <v>0</v>
      </c>
    </row>
    <row r="13" spans="1:39" ht="12.75">
      <c r="A13" s="82" t="s">
        <v>111</v>
      </c>
      <c r="B13" s="730"/>
      <c r="C13" s="731"/>
      <c r="D13" s="731"/>
      <c r="E13" s="731"/>
      <c r="F13" s="731"/>
      <c r="G13" s="731"/>
      <c r="H13" s="732"/>
      <c r="I13" s="169"/>
      <c r="J13" s="174"/>
      <c r="K13" s="174"/>
      <c r="L13" s="174"/>
      <c r="M13" s="174"/>
      <c r="N13" s="174"/>
      <c r="O13" s="152"/>
      <c r="P13" s="169"/>
      <c r="Q13" s="174"/>
      <c r="R13" s="174"/>
      <c r="S13" s="174"/>
      <c r="T13" s="174"/>
      <c r="U13" s="174"/>
      <c r="V13" s="152"/>
      <c r="W13" s="174"/>
      <c r="X13" s="174"/>
      <c r="Y13" s="174"/>
      <c r="Z13" s="174"/>
      <c r="AA13" s="174"/>
      <c r="AB13" s="174"/>
      <c r="AC13" s="174"/>
      <c r="AD13" s="169"/>
      <c r="AE13" s="174"/>
      <c r="AF13" s="174"/>
      <c r="AG13" s="174"/>
      <c r="AH13" s="174"/>
      <c r="AI13" s="174"/>
      <c r="AJ13" s="174"/>
      <c r="AK13" s="174"/>
      <c r="AL13" s="152"/>
      <c r="AM13" s="201"/>
    </row>
    <row r="14" spans="1:39" ht="12.75">
      <c r="A14" s="83"/>
      <c r="B14" s="724"/>
      <c r="C14" s="725"/>
      <c r="D14" s="725"/>
      <c r="E14" s="725"/>
      <c r="F14" s="725"/>
      <c r="G14" s="725"/>
      <c r="H14" s="726"/>
      <c r="I14" s="167"/>
      <c r="J14" s="170"/>
      <c r="K14" s="170"/>
      <c r="L14" s="170"/>
      <c r="M14" s="170"/>
      <c r="N14" s="170"/>
      <c r="O14" s="171"/>
      <c r="P14" s="167"/>
      <c r="Q14" s="170"/>
      <c r="R14" s="170"/>
      <c r="S14" s="170"/>
      <c r="T14" s="170"/>
      <c r="U14" s="170"/>
      <c r="V14" s="171"/>
      <c r="W14" s="170"/>
      <c r="X14" s="170"/>
      <c r="Y14" s="170"/>
      <c r="Z14" s="170"/>
      <c r="AA14" s="170"/>
      <c r="AB14" s="170"/>
      <c r="AC14" s="170"/>
      <c r="AD14" s="167"/>
      <c r="AE14" s="170"/>
      <c r="AF14" s="170"/>
      <c r="AG14" s="170"/>
      <c r="AH14" s="170"/>
      <c r="AI14" s="170"/>
      <c r="AJ14" s="170"/>
      <c r="AK14" s="170"/>
      <c r="AL14" s="171"/>
      <c r="AM14" s="199">
        <f>SUM(B14:AJ14)</f>
        <v>0</v>
      </c>
    </row>
    <row r="15" spans="1:39" ht="12.75">
      <c r="A15" s="82" t="s">
        <v>111</v>
      </c>
      <c r="B15" s="727"/>
      <c r="C15" s="728"/>
      <c r="D15" s="728"/>
      <c r="E15" s="728"/>
      <c r="F15" s="728"/>
      <c r="G15" s="728"/>
      <c r="H15" s="729"/>
      <c r="I15" s="168"/>
      <c r="J15" s="172"/>
      <c r="K15" s="172"/>
      <c r="L15" s="172"/>
      <c r="M15" s="172"/>
      <c r="N15" s="172"/>
      <c r="O15" s="173"/>
      <c r="P15" s="168"/>
      <c r="Q15" s="172"/>
      <c r="R15" s="172"/>
      <c r="S15" s="172"/>
      <c r="T15" s="172"/>
      <c r="U15" s="172"/>
      <c r="V15" s="173"/>
      <c r="W15" s="172"/>
      <c r="X15" s="172"/>
      <c r="Y15" s="172"/>
      <c r="Z15" s="172"/>
      <c r="AA15" s="172"/>
      <c r="AB15" s="172"/>
      <c r="AC15" s="172"/>
      <c r="AD15" s="168"/>
      <c r="AE15" s="172"/>
      <c r="AF15" s="172"/>
      <c r="AG15" s="172"/>
      <c r="AH15" s="172"/>
      <c r="AI15" s="172"/>
      <c r="AJ15" s="172"/>
      <c r="AK15" s="172"/>
      <c r="AL15" s="173"/>
      <c r="AM15" s="200"/>
    </row>
    <row r="16" spans="1:39" ht="12.75">
      <c r="A16" s="83"/>
      <c r="B16" s="724"/>
      <c r="C16" s="725"/>
      <c r="D16" s="725"/>
      <c r="E16" s="725"/>
      <c r="F16" s="725"/>
      <c r="G16" s="725"/>
      <c r="H16" s="726"/>
      <c r="I16" s="167"/>
      <c r="J16" s="170"/>
      <c r="K16" s="170"/>
      <c r="L16" s="170"/>
      <c r="M16" s="170"/>
      <c r="N16" s="170"/>
      <c r="O16" s="171"/>
      <c r="P16" s="167"/>
      <c r="Q16" s="170"/>
      <c r="R16" s="170"/>
      <c r="S16" s="170"/>
      <c r="T16" s="170"/>
      <c r="U16" s="170"/>
      <c r="V16" s="171"/>
      <c r="W16" s="170"/>
      <c r="X16" s="170"/>
      <c r="Y16" s="170"/>
      <c r="Z16" s="170"/>
      <c r="AA16" s="170"/>
      <c r="AB16" s="170"/>
      <c r="AC16" s="170"/>
      <c r="AD16" s="167"/>
      <c r="AE16" s="170"/>
      <c r="AF16" s="170"/>
      <c r="AG16" s="170"/>
      <c r="AH16" s="170"/>
      <c r="AI16" s="170"/>
      <c r="AJ16" s="170"/>
      <c r="AK16" s="170"/>
      <c r="AL16" s="171"/>
      <c r="AM16" s="199">
        <f>SUM(B16:AJ16)</f>
        <v>0</v>
      </c>
    </row>
    <row r="17" spans="1:39" ht="12.75">
      <c r="A17" s="82" t="s">
        <v>111</v>
      </c>
      <c r="B17" s="727"/>
      <c r="C17" s="728"/>
      <c r="D17" s="728"/>
      <c r="E17" s="728"/>
      <c r="F17" s="728"/>
      <c r="G17" s="728"/>
      <c r="H17" s="729"/>
      <c r="I17" s="168"/>
      <c r="J17" s="172"/>
      <c r="K17" s="172"/>
      <c r="L17" s="172"/>
      <c r="M17" s="172"/>
      <c r="N17" s="172"/>
      <c r="O17" s="173"/>
      <c r="P17" s="168"/>
      <c r="Q17" s="172"/>
      <c r="R17" s="172"/>
      <c r="S17" s="172"/>
      <c r="T17" s="172"/>
      <c r="U17" s="172"/>
      <c r="V17" s="173"/>
      <c r="W17" s="172"/>
      <c r="X17" s="172"/>
      <c r="Y17" s="172"/>
      <c r="Z17" s="172"/>
      <c r="AA17" s="172"/>
      <c r="AB17" s="172"/>
      <c r="AC17" s="172"/>
      <c r="AD17" s="168"/>
      <c r="AE17" s="172"/>
      <c r="AF17" s="172"/>
      <c r="AG17" s="172"/>
      <c r="AH17" s="172"/>
      <c r="AI17" s="172"/>
      <c r="AJ17" s="172"/>
      <c r="AK17" s="172"/>
      <c r="AL17" s="173"/>
      <c r="AM17" s="200"/>
    </row>
    <row r="18" spans="1:39" ht="12.75">
      <c r="A18" s="83"/>
      <c r="B18" s="724"/>
      <c r="C18" s="725"/>
      <c r="D18" s="725"/>
      <c r="E18" s="725"/>
      <c r="F18" s="725"/>
      <c r="G18" s="725"/>
      <c r="H18" s="726"/>
      <c r="I18" s="167"/>
      <c r="J18" s="170"/>
      <c r="K18" s="170"/>
      <c r="L18" s="170"/>
      <c r="M18" s="170"/>
      <c r="N18" s="170"/>
      <c r="O18" s="171"/>
      <c r="P18" s="167"/>
      <c r="Q18" s="170"/>
      <c r="R18" s="170"/>
      <c r="S18" s="170"/>
      <c r="T18" s="170"/>
      <c r="U18" s="170"/>
      <c r="V18" s="171"/>
      <c r="W18" s="170"/>
      <c r="X18" s="170"/>
      <c r="Y18" s="170"/>
      <c r="Z18" s="170"/>
      <c r="AA18" s="170"/>
      <c r="AB18" s="170"/>
      <c r="AC18" s="170"/>
      <c r="AD18" s="167"/>
      <c r="AE18" s="170"/>
      <c r="AF18" s="170"/>
      <c r="AG18" s="170"/>
      <c r="AH18" s="170"/>
      <c r="AI18" s="170"/>
      <c r="AJ18" s="170"/>
      <c r="AK18" s="170"/>
      <c r="AL18" s="171"/>
      <c r="AM18" s="199">
        <f>SUM(B18:AJ18)</f>
        <v>0</v>
      </c>
    </row>
    <row r="19" spans="1:39" ht="12.75">
      <c r="A19" s="82" t="s">
        <v>111</v>
      </c>
      <c r="B19" s="727"/>
      <c r="C19" s="728"/>
      <c r="D19" s="728"/>
      <c r="E19" s="728"/>
      <c r="F19" s="728"/>
      <c r="G19" s="728"/>
      <c r="H19" s="729"/>
      <c r="I19" s="168"/>
      <c r="J19" s="172"/>
      <c r="K19" s="172"/>
      <c r="L19" s="172"/>
      <c r="M19" s="172"/>
      <c r="N19" s="172"/>
      <c r="O19" s="173"/>
      <c r="P19" s="168"/>
      <c r="Q19" s="172"/>
      <c r="R19" s="172"/>
      <c r="S19" s="172"/>
      <c r="T19" s="172"/>
      <c r="U19" s="172"/>
      <c r="V19" s="173"/>
      <c r="W19" s="172"/>
      <c r="X19" s="172"/>
      <c r="Y19" s="172"/>
      <c r="Z19" s="172"/>
      <c r="AA19" s="172"/>
      <c r="AB19" s="172"/>
      <c r="AC19" s="172"/>
      <c r="AD19" s="168"/>
      <c r="AE19" s="172"/>
      <c r="AF19" s="172"/>
      <c r="AG19" s="172"/>
      <c r="AH19" s="172"/>
      <c r="AI19" s="172"/>
      <c r="AJ19" s="172"/>
      <c r="AK19" s="172"/>
      <c r="AL19" s="173"/>
      <c r="AM19" s="200"/>
    </row>
    <row r="20" spans="1:39" ht="12.75">
      <c r="A20" s="83"/>
      <c r="B20" s="724"/>
      <c r="C20" s="725"/>
      <c r="D20" s="725"/>
      <c r="E20" s="725"/>
      <c r="F20" s="725"/>
      <c r="G20" s="725"/>
      <c r="H20" s="726"/>
      <c r="I20" s="167"/>
      <c r="J20" s="170"/>
      <c r="K20" s="170"/>
      <c r="L20" s="170"/>
      <c r="M20" s="170"/>
      <c r="N20" s="170"/>
      <c r="O20" s="171"/>
      <c r="P20" s="167"/>
      <c r="Q20" s="170"/>
      <c r="R20" s="170"/>
      <c r="S20" s="170"/>
      <c r="T20" s="170"/>
      <c r="U20" s="170"/>
      <c r="V20" s="171"/>
      <c r="W20" s="170"/>
      <c r="X20" s="170"/>
      <c r="Y20" s="170"/>
      <c r="Z20" s="170"/>
      <c r="AA20" s="170"/>
      <c r="AB20" s="170"/>
      <c r="AC20" s="170"/>
      <c r="AD20" s="167"/>
      <c r="AE20" s="170"/>
      <c r="AF20" s="170"/>
      <c r="AG20" s="170"/>
      <c r="AH20" s="170"/>
      <c r="AI20" s="170"/>
      <c r="AJ20" s="170"/>
      <c r="AK20" s="170"/>
      <c r="AL20" s="171"/>
      <c r="AM20" s="199">
        <f>SUM(B20:AJ20)</f>
        <v>0</v>
      </c>
    </row>
    <row r="21" spans="1:39" ht="12.75">
      <c r="A21" s="82" t="s">
        <v>111</v>
      </c>
      <c r="B21" s="727"/>
      <c r="C21" s="728"/>
      <c r="D21" s="728"/>
      <c r="E21" s="728"/>
      <c r="F21" s="728"/>
      <c r="G21" s="728"/>
      <c r="H21" s="729"/>
      <c r="I21" s="168"/>
      <c r="J21" s="172"/>
      <c r="K21" s="172"/>
      <c r="L21" s="172"/>
      <c r="M21" s="172"/>
      <c r="N21" s="172"/>
      <c r="O21" s="173"/>
      <c r="P21" s="168"/>
      <c r="Q21" s="172"/>
      <c r="R21" s="172"/>
      <c r="S21" s="172"/>
      <c r="T21" s="172"/>
      <c r="U21" s="172"/>
      <c r="V21" s="173"/>
      <c r="W21" s="172"/>
      <c r="X21" s="172"/>
      <c r="Y21" s="172"/>
      <c r="Z21" s="172"/>
      <c r="AA21" s="172"/>
      <c r="AB21" s="172"/>
      <c r="AC21" s="172"/>
      <c r="AD21" s="168"/>
      <c r="AE21" s="172"/>
      <c r="AF21" s="172"/>
      <c r="AG21" s="172"/>
      <c r="AH21" s="172"/>
      <c r="AI21" s="172"/>
      <c r="AJ21" s="172"/>
      <c r="AK21" s="172"/>
      <c r="AL21" s="173"/>
      <c r="AM21" s="200"/>
    </row>
    <row r="22" spans="1:39" ht="12.75">
      <c r="A22" s="83"/>
      <c r="B22" s="724"/>
      <c r="C22" s="725"/>
      <c r="D22" s="725"/>
      <c r="E22" s="725"/>
      <c r="F22" s="725"/>
      <c r="G22" s="725"/>
      <c r="H22" s="726"/>
      <c r="I22" s="167"/>
      <c r="J22" s="170"/>
      <c r="K22" s="170"/>
      <c r="L22" s="170"/>
      <c r="M22" s="170"/>
      <c r="N22" s="170"/>
      <c r="O22" s="171"/>
      <c r="P22" s="167"/>
      <c r="Q22" s="170"/>
      <c r="R22" s="170"/>
      <c r="S22" s="170"/>
      <c r="T22" s="170"/>
      <c r="U22" s="170"/>
      <c r="V22" s="171"/>
      <c r="W22" s="170"/>
      <c r="X22" s="170"/>
      <c r="Y22" s="170"/>
      <c r="Z22" s="170"/>
      <c r="AA22" s="170"/>
      <c r="AB22" s="170"/>
      <c r="AC22" s="170"/>
      <c r="AD22" s="167"/>
      <c r="AE22" s="170"/>
      <c r="AF22" s="170"/>
      <c r="AG22" s="170"/>
      <c r="AH22" s="170"/>
      <c r="AI22" s="170"/>
      <c r="AJ22" s="170"/>
      <c r="AK22" s="170"/>
      <c r="AL22" s="171"/>
      <c r="AM22" s="199">
        <f>SUM(B22:AJ22)</f>
        <v>0</v>
      </c>
    </row>
    <row r="23" spans="1:39" ht="12.75">
      <c r="A23" s="82" t="s">
        <v>111</v>
      </c>
      <c r="B23" s="727"/>
      <c r="C23" s="728"/>
      <c r="D23" s="728"/>
      <c r="E23" s="728"/>
      <c r="F23" s="728"/>
      <c r="G23" s="728"/>
      <c r="H23" s="729"/>
      <c r="I23" s="168"/>
      <c r="J23" s="172"/>
      <c r="K23" s="172"/>
      <c r="L23" s="172"/>
      <c r="M23" s="172"/>
      <c r="N23" s="172"/>
      <c r="O23" s="173"/>
      <c r="P23" s="168"/>
      <c r="Q23" s="172"/>
      <c r="R23" s="172"/>
      <c r="S23" s="172"/>
      <c r="T23" s="172"/>
      <c r="U23" s="172"/>
      <c r="V23" s="173"/>
      <c r="W23" s="172"/>
      <c r="X23" s="172"/>
      <c r="Y23" s="172"/>
      <c r="Z23" s="172"/>
      <c r="AA23" s="172"/>
      <c r="AB23" s="172"/>
      <c r="AC23" s="172"/>
      <c r="AD23" s="168"/>
      <c r="AE23" s="172"/>
      <c r="AF23" s="172"/>
      <c r="AG23" s="172"/>
      <c r="AH23" s="172"/>
      <c r="AI23" s="172"/>
      <c r="AJ23" s="172"/>
      <c r="AK23" s="172"/>
      <c r="AL23" s="173"/>
      <c r="AM23" s="200"/>
    </row>
    <row r="24" spans="1:39" ht="12.75">
      <c r="A24" s="83"/>
      <c r="B24" s="724"/>
      <c r="C24" s="725"/>
      <c r="D24" s="725"/>
      <c r="E24" s="725"/>
      <c r="F24" s="725"/>
      <c r="G24" s="725"/>
      <c r="H24" s="726"/>
      <c r="I24" s="167"/>
      <c r="J24" s="170"/>
      <c r="K24" s="170"/>
      <c r="L24" s="170"/>
      <c r="M24" s="170"/>
      <c r="N24" s="170"/>
      <c r="O24" s="171"/>
      <c r="P24" s="167"/>
      <c r="Q24" s="170"/>
      <c r="R24" s="170"/>
      <c r="S24" s="170"/>
      <c r="T24" s="170"/>
      <c r="U24" s="170"/>
      <c r="V24" s="171"/>
      <c r="W24" s="170"/>
      <c r="X24" s="170"/>
      <c r="Y24" s="170"/>
      <c r="Z24" s="170"/>
      <c r="AA24" s="170"/>
      <c r="AB24" s="170"/>
      <c r="AC24" s="170"/>
      <c r="AD24" s="167"/>
      <c r="AE24" s="170"/>
      <c r="AF24" s="170"/>
      <c r="AG24" s="170"/>
      <c r="AH24" s="170"/>
      <c r="AI24" s="170"/>
      <c r="AJ24" s="170"/>
      <c r="AK24" s="170"/>
      <c r="AL24" s="171"/>
      <c r="AM24" s="199">
        <f>SUM(B24:AJ24)</f>
        <v>0</v>
      </c>
    </row>
    <row r="25" spans="1:39" ht="12.75">
      <c r="A25" s="82" t="s">
        <v>111</v>
      </c>
      <c r="B25" s="727"/>
      <c r="C25" s="728"/>
      <c r="D25" s="728"/>
      <c r="E25" s="728"/>
      <c r="F25" s="728"/>
      <c r="G25" s="728"/>
      <c r="H25" s="729"/>
      <c r="I25" s="168"/>
      <c r="J25" s="172"/>
      <c r="K25" s="172"/>
      <c r="L25" s="172"/>
      <c r="M25" s="172"/>
      <c r="N25" s="172"/>
      <c r="O25" s="173"/>
      <c r="P25" s="168"/>
      <c r="Q25" s="172"/>
      <c r="R25" s="172"/>
      <c r="S25" s="172"/>
      <c r="T25" s="172"/>
      <c r="U25" s="172"/>
      <c r="V25" s="173"/>
      <c r="W25" s="172"/>
      <c r="X25" s="172"/>
      <c r="Y25" s="172"/>
      <c r="Z25" s="172"/>
      <c r="AA25" s="172"/>
      <c r="AB25" s="172"/>
      <c r="AC25" s="172"/>
      <c r="AD25" s="168"/>
      <c r="AE25" s="172"/>
      <c r="AF25" s="172"/>
      <c r="AG25" s="172"/>
      <c r="AH25" s="172"/>
      <c r="AI25" s="172"/>
      <c r="AJ25" s="172"/>
      <c r="AK25" s="172"/>
      <c r="AL25" s="173"/>
      <c r="AM25" s="200"/>
    </row>
    <row r="26" spans="1:39" ht="12.75">
      <c r="A26" s="83"/>
      <c r="B26" s="724"/>
      <c r="C26" s="725"/>
      <c r="D26" s="725"/>
      <c r="E26" s="725"/>
      <c r="F26" s="725"/>
      <c r="G26" s="725"/>
      <c r="H26" s="726"/>
      <c r="I26" s="167"/>
      <c r="J26" s="170"/>
      <c r="K26" s="170"/>
      <c r="L26" s="170"/>
      <c r="M26" s="170"/>
      <c r="N26" s="170"/>
      <c r="O26" s="171"/>
      <c r="P26" s="167"/>
      <c r="Q26" s="170"/>
      <c r="R26" s="170"/>
      <c r="S26" s="170"/>
      <c r="T26" s="170"/>
      <c r="U26" s="170"/>
      <c r="V26" s="171"/>
      <c r="W26" s="170"/>
      <c r="X26" s="170"/>
      <c r="Y26" s="170"/>
      <c r="Z26" s="170"/>
      <c r="AA26" s="170"/>
      <c r="AB26" s="170"/>
      <c r="AC26" s="170"/>
      <c r="AD26" s="167"/>
      <c r="AE26" s="170"/>
      <c r="AF26" s="170"/>
      <c r="AG26" s="170"/>
      <c r="AH26" s="170"/>
      <c r="AI26" s="170"/>
      <c r="AJ26" s="170"/>
      <c r="AK26" s="170"/>
      <c r="AL26" s="171"/>
      <c r="AM26" s="199">
        <f>SUM(B26:AJ26)</f>
        <v>0</v>
      </c>
    </row>
    <row r="27" spans="1:39" ht="12.75">
      <c r="A27" s="82" t="s">
        <v>111</v>
      </c>
      <c r="B27" s="727"/>
      <c r="C27" s="728"/>
      <c r="D27" s="728"/>
      <c r="E27" s="728"/>
      <c r="F27" s="728"/>
      <c r="G27" s="728"/>
      <c r="H27" s="729"/>
      <c r="I27" s="168"/>
      <c r="J27" s="172"/>
      <c r="K27" s="172"/>
      <c r="L27" s="172"/>
      <c r="M27" s="172"/>
      <c r="N27" s="172"/>
      <c r="O27" s="173"/>
      <c r="P27" s="168"/>
      <c r="Q27" s="172"/>
      <c r="R27" s="172"/>
      <c r="S27" s="172"/>
      <c r="T27" s="172"/>
      <c r="U27" s="172"/>
      <c r="V27" s="173"/>
      <c r="W27" s="172"/>
      <c r="X27" s="172"/>
      <c r="Y27" s="172"/>
      <c r="Z27" s="172"/>
      <c r="AA27" s="172"/>
      <c r="AB27" s="172"/>
      <c r="AC27" s="172"/>
      <c r="AD27" s="168"/>
      <c r="AE27" s="172"/>
      <c r="AF27" s="172"/>
      <c r="AG27" s="172"/>
      <c r="AH27" s="172"/>
      <c r="AI27" s="172"/>
      <c r="AJ27" s="172"/>
      <c r="AK27" s="172"/>
      <c r="AL27" s="173"/>
      <c r="AM27" s="200"/>
    </row>
    <row r="28" spans="1:39" ht="12.75">
      <c r="A28" s="83"/>
      <c r="B28" s="724"/>
      <c r="C28" s="725"/>
      <c r="D28" s="725"/>
      <c r="E28" s="725"/>
      <c r="F28" s="725"/>
      <c r="G28" s="725"/>
      <c r="H28" s="726"/>
      <c r="I28" s="167"/>
      <c r="J28" s="170"/>
      <c r="K28" s="170"/>
      <c r="L28" s="170"/>
      <c r="M28" s="170"/>
      <c r="N28" s="170"/>
      <c r="O28" s="171"/>
      <c r="P28" s="167"/>
      <c r="Q28" s="170"/>
      <c r="R28" s="170"/>
      <c r="S28" s="170"/>
      <c r="T28" s="170"/>
      <c r="U28" s="170"/>
      <c r="V28" s="171"/>
      <c r="W28" s="170"/>
      <c r="X28" s="170"/>
      <c r="Y28" s="170"/>
      <c r="Z28" s="170"/>
      <c r="AA28" s="170"/>
      <c r="AB28" s="170"/>
      <c r="AC28" s="170"/>
      <c r="AD28" s="167"/>
      <c r="AE28" s="170"/>
      <c r="AF28" s="170"/>
      <c r="AG28" s="170"/>
      <c r="AH28" s="170"/>
      <c r="AI28" s="170"/>
      <c r="AJ28" s="170"/>
      <c r="AK28" s="170"/>
      <c r="AL28" s="171"/>
      <c r="AM28" s="199">
        <f>SUM(B28:AJ28)</f>
        <v>0</v>
      </c>
    </row>
    <row r="29" spans="1:39" ht="12.75">
      <c r="A29" s="82" t="s">
        <v>111</v>
      </c>
      <c r="B29" s="727"/>
      <c r="C29" s="728"/>
      <c r="D29" s="728"/>
      <c r="E29" s="728"/>
      <c r="F29" s="728"/>
      <c r="G29" s="728"/>
      <c r="H29" s="729"/>
      <c r="I29" s="168"/>
      <c r="J29" s="172"/>
      <c r="K29" s="172"/>
      <c r="L29" s="172"/>
      <c r="M29" s="172"/>
      <c r="N29" s="172"/>
      <c r="O29" s="173"/>
      <c r="P29" s="168"/>
      <c r="Q29" s="172"/>
      <c r="R29" s="172"/>
      <c r="S29" s="172"/>
      <c r="T29" s="172"/>
      <c r="U29" s="172"/>
      <c r="V29" s="173"/>
      <c r="W29" s="172"/>
      <c r="X29" s="172"/>
      <c r="Y29" s="172"/>
      <c r="Z29" s="172"/>
      <c r="AA29" s="172"/>
      <c r="AB29" s="172"/>
      <c r="AC29" s="172"/>
      <c r="AD29" s="168"/>
      <c r="AE29" s="172"/>
      <c r="AF29" s="172"/>
      <c r="AG29" s="172"/>
      <c r="AH29" s="172"/>
      <c r="AI29" s="172"/>
      <c r="AJ29" s="172"/>
      <c r="AK29" s="172"/>
      <c r="AL29" s="173"/>
      <c r="AM29" s="200"/>
    </row>
    <row r="30" spans="1:40" ht="12.75">
      <c r="A30" s="405" t="s">
        <v>112</v>
      </c>
      <c r="B30" s="406">
        <f>B6+B8+B10+B12+B14+B16+B18+B20+B22+B24+B26+B28</f>
        <v>0</v>
      </c>
      <c r="C30" s="407">
        <f aca="true" t="shared" si="0" ref="C30:AM30">C6+C8+C10+C12+C14+C16+C18+C20+C22+C24+C26+C28</f>
        <v>0</v>
      </c>
      <c r="D30" s="407">
        <f t="shared" si="0"/>
        <v>0</v>
      </c>
      <c r="E30" s="407">
        <f t="shared" si="0"/>
        <v>0</v>
      </c>
      <c r="F30" s="407">
        <f t="shared" si="0"/>
        <v>0</v>
      </c>
      <c r="G30" s="407">
        <f t="shared" si="0"/>
        <v>0</v>
      </c>
      <c r="H30" s="408">
        <f t="shared" si="0"/>
        <v>0</v>
      </c>
      <c r="I30" s="406">
        <f t="shared" si="0"/>
        <v>0</v>
      </c>
      <c r="J30" s="407">
        <f t="shared" si="0"/>
        <v>0</v>
      </c>
      <c r="K30" s="407">
        <f t="shared" si="0"/>
        <v>0</v>
      </c>
      <c r="L30" s="407">
        <f t="shared" si="0"/>
        <v>0</v>
      </c>
      <c r="M30" s="407">
        <f t="shared" si="0"/>
        <v>0</v>
      </c>
      <c r="N30" s="407">
        <f t="shared" si="0"/>
        <v>0</v>
      </c>
      <c r="O30" s="408">
        <f t="shared" si="0"/>
        <v>0</v>
      </c>
      <c r="P30" s="406">
        <f t="shared" si="0"/>
        <v>0</v>
      </c>
      <c r="Q30" s="407">
        <f t="shared" si="0"/>
        <v>0</v>
      </c>
      <c r="R30" s="407">
        <f t="shared" si="0"/>
        <v>0</v>
      </c>
      <c r="S30" s="407">
        <f t="shared" si="0"/>
        <v>0</v>
      </c>
      <c r="T30" s="407">
        <f t="shared" si="0"/>
        <v>0</v>
      </c>
      <c r="U30" s="407">
        <f t="shared" si="0"/>
        <v>0</v>
      </c>
      <c r="V30" s="408">
        <f t="shared" si="0"/>
        <v>0</v>
      </c>
      <c r="W30" s="407">
        <f t="shared" si="0"/>
        <v>0</v>
      </c>
      <c r="X30" s="407">
        <f t="shared" si="0"/>
        <v>0</v>
      </c>
      <c r="Y30" s="407">
        <f t="shared" si="0"/>
        <v>0</v>
      </c>
      <c r="Z30" s="407">
        <f t="shared" si="0"/>
        <v>0</v>
      </c>
      <c r="AA30" s="407">
        <f t="shared" si="0"/>
        <v>0</v>
      </c>
      <c r="AB30" s="407">
        <f t="shared" si="0"/>
        <v>0</v>
      </c>
      <c r="AC30" s="407">
        <f t="shared" si="0"/>
        <v>0</v>
      </c>
      <c r="AD30" s="409">
        <f t="shared" si="0"/>
        <v>0</v>
      </c>
      <c r="AE30" s="410">
        <f t="shared" si="0"/>
        <v>0</v>
      </c>
      <c r="AF30" s="410">
        <f t="shared" si="0"/>
        <v>0</v>
      </c>
      <c r="AG30" s="410">
        <f t="shared" si="0"/>
        <v>0</v>
      </c>
      <c r="AH30" s="410">
        <f t="shared" si="0"/>
        <v>0</v>
      </c>
      <c r="AI30" s="410">
        <f t="shared" si="0"/>
        <v>0</v>
      </c>
      <c r="AJ30" s="410">
        <f t="shared" si="0"/>
        <v>0</v>
      </c>
      <c r="AK30" s="410">
        <f>AK6+AK8+AK10+AK12+AK14+AK16+AK18+AK20+AK22+AK24+AK26+AK28</f>
        <v>0</v>
      </c>
      <c r="AL30" s="411">
        <f>AL6+AL8+AL10+AL12+AL14+AL16+AL18+AL20+AL22+AL24+AL26+AL28</f>
        <v>0</v>
      </c>
      <c r="AM30" s="411">
        <f t="shared" si="0"/>
        <v>0</v>
      </c>
      <c r="AN30" s="88"/>
    </row>
    <row r="31" spans="1:40" ht="12.75">
      <c r="A31" s="405" t="s">
        <v>113</v>
      </c>
      <c r="B31" s="406">
        <f>B30</f>
        <v>0</v>
      </c>
      <c r="C31" s="407">
        <f>C30+B31</f>
        <v>0</v>
      </c>
      <c r="D31" s="407">
        <f aca="true" t="shared" si="1" ref="D31:AJ31">D30+C31</f>
        <v>0</v>
      </c>
      <c r="E31" s="407">
        <f t="shared" si="1"/>
        <v>0</v>
      </c>
      <c r="F31" s="407">
        <f t="shared" si="1"/>
        <v>0</v>
      </c>
      <c r="G31" s="407">
        <f t="shared" si="1"/>
        <v>0</v>
      </c>
      <c r="H31" s="408">
        <f t="shared" si="1"/>
        <v>0</v>
      </c>
      <c r="I31" s="406">
        <f t="shared" si="1"/>
        <v>0</v>
      </c>
      <c r="J31" s="407">
        <f t="shared" si="1"/>
        <v>0</v>
      </c>
      <c r="K31" s="407">
        <f t="shared" si="1"/>
        <v>0</v>
      </c>
      <c r="L31" s="407">
        <f t="shared" si="1"/>
        <v>0</v>
      </c>
      <c r="M31" s="407">
        <f t="shared" si="1"/>
        <v>0</v>
      </c>
      <c r="N31" s="407">
        <f t="shared" si="1"/>
        <v>0</v>
      </c>
      <c r="O31" s="408">
        <f t="shared" si="1"/>
        <v>0</v>
      </c>
      <c r="P31" s="406">
        <f t="shared" si="1"/>
        <v>0</v>
      </c>
      <c r="Q31" s="407">
        <f t="shared" si="1"/>
        <v>0</v>
      </c>
      <c r="R31" s="407">
        <f t="shared" si="1"/>
        <v>0</v>
      </c>
      <c r="S31" s="407">
        <f t="shared" si="1"/>
        <v>0</v>
      </c>
      <c r="T31" s="407">
        <f t="shared" si="1"/>
        <v>0</v>
      </c>
      <c r="U31" s="407">
        <f t="shared" si="1"/>
        <v>0</v>
      </c>
      <c r="V31" s="408">
        <f t="shared" si="1"/>
        <v>0</v>
      </c>
      <c r="W31" s="407">
        <f t="shared" si="1"/>
        <v>0</v>
      </c>
      <c r="X31" s="407">
        <f t="shared" si="1"/>
        <v>0</v>
      </c>
      <c r="Y31" s="407">
        <f t="shared" si="1"/>
        <v>0</v>
      </c>
      <c r="Z31" s="407">
        <f t="shared" si="1"/>
        <v>0</v>
      </c>
      <c r="AA31" s="407">
        <f t="shared" si="1"/>
        <v>0</v>
      </c>
      <c r="AB31" s="407">
        <f t="shared" si="1"/>
        <v>0</v>
      </c>
      <c r="AC31" s="407">
        <f t="shared" si="1"/>
        <v>0</v>
      </c>
      <c r="AD31" s="409">
        <f t="shared" si="1"/>
        <v>0</v>
      </c>
      <c r="AE31" s="410">
        <f t="shared" si="1"/>
        <v>0</v>
      </c>
      <c r="AF31" s="410">
        <f t="shared" si="1"/>
        <v>0</v>
      </c>
      <c r="AG31" s="410">
        <f t="shared" si="1"/>
        <v>0</v>
      </c>
      <c r="AH31" s="410">
        <f t="shared" si="1"/>
        <v>0</v>
      </c>
      <c r="AI31" s="410">
        <f t="shared" si="1"/>
        <v>0</v>
      </c>
      <c r="AJ31" s="410">
        <f t="shared" si="1"/>
        <v>0</v>
      </c>
      <c r="AK31" s="410">
        <f>AK30+AJ31</f>
        <v>0</v>
      </c>
      <c r="AL31" s="411">
        <f>AL30+AK31</f>
        <v>0</v>
      </c>
      <c r="AM31" s="411">
        <f>AM30</f>
        <v>0</v>
      </c>
      <c r="AN31" s="88"/>
    </row>
    <row r="32" spans="1:40" ht="12.75">
      <c r="A32" s="412" t="s">
        <v>156</v>
      </c>
      <c r="B32" s="413">
        <f>SUM((TradingFlash!B57+TradingFlash!B59))/(1+DataEntry!$B$64)</f>
        <v>0</v>
      </c>
      <c r="C32" s="414">
        <f>SUM((TradingFlash!D57+TradingFlash!D59))/(1+DataEntry!$B$64)+B32</f>
        <v>0</v>
      </c>
      <c r="D32" s="414">
        <f>SUM((TradingFlash!F57+TradingFlash!F59))/(1+DataEntry!$B$64)+C32</f>
        <v>0</v>
      </c>
      <c r="E32" s="414">
        <f>SUM((TradingFlash!H57+TradingFlash!H59))/(1+DataEntry!$B$64)+D32</f>
        <v>0</v>
      </c>
      <c r="F32" s="414">
        <f>SUM((TradingFlash!J57+TradingFlash!J59))/(1+DataEntry!$B$64)+E32</f>
        <v>0</v>
      </c>
      <c r="G32" s="414">
        <f>SUM((TradingFlash!L57+TradingFlash!L59))/(1+DataEntry!$B$64)+F32</f>
        <v>0</v>
      </c>
      <c r="H32" s="415">
        <f>SUM((TradingFlash!N57+TradingFlash!N59))/(1+DataEntry!$B$64)+G32</f>
        <v>0</v>
      </c>
      <c r="I32" s="413">
        <f>SUM((TradingFlash!Q57+TradingFlash!Q59))/(1+DataEntry!$B$64)+H32</f>
        <v>0</v>
      </c>
      <c r="J32" s="414">
        <f>SUM((TradingFlash!S57+TradingFlash!S59))/(1+DataEntry!$B$64)+I32</f>
        <v>0</v>
      </c>
      <c r="K32" s="414">
        <f>SUM((TradingFlash!U57+TradingFlash!U59))/(1+DataEntry!$B$64)+J32</f>
        <v>0</v>
      </c>
      <c r="L32" s="414">
        <f>SUM((TradingFlash!W57+TradingFlash!W59))/(1+DataEntry!$B$64)+K32</f>
        <v>0</v>
      </c>
      <c r="M32" s="414">
        <f>SUM((TradingFlash!Y57+TradingFlash!Y59))/(1+DataEntry!$B$64)+L32</f>
        <v>0</v>
      </c>
      <c r="N32" s="414">
        <f>SUM((TradingFlash!AA57+TradingFlash!AA59))/(1+DataEntry!$B$64)+M32</f>
        <v>0</v>
      </c>
      <c r="O32" s="415">
        <f>SUM((TradingFlash!AC57+TradingFlash!AC59))/(1+DataEntry!$B$64)+N32</f>
        <v>0</v>
      </c>
      <c r="P32" s="413">
        <f>SUM((TradingFlash!AF57+TradingFlash!AF59))/(1+DataEntry!$B$64)+O32</f>
        <v>0</v>
      </c>
      <c r="Q32" s="414" t="e">
        <f>IF(Q31&gt;0,SUM((TradingFlash!AH57+TradingFlash!AH59))/(1+DataEntry!$B$64),"")+P32</f>
        <v>#VALUE!</v>
      </c>
      <c r="R32" s="414" t="e">
        <f>IF(R31&gt;0,SUM((TradingFlash!AJ57+TradingFlash!AJ59))/(1+DataEntry!$B$64),"")+Q32</f>
        <v>#VALUE!</v>
      </c>
      <c r="S32" s="414" t="e">
        <f>IF(S31&gt;0,SUM((TradingFlash!AL57+TradingFlash!AL59))/(1+DataEntry!$B$64),"")+R32</f>
        <v>#VALUE!</v>
      </c>
      <c r="T32" s="414" t="e">
        <f>IF(T31&gt;0,SUM((TradingFlash!AN57+TradingFlash!AN59))/(1+DataEntry!$B$64),"")+S32</f>
        <v>#VALUE!</v>
      </c>
      <c r="U32" s="414" t="e">
        <f>IF(U31&gt;0,SUM((TradingFlash!AP57+TradingFlash!AP59))/(1+DataEntry!$B$64),"")+T32</f>
        <v>#VALUE!</v>
      </c>
      <c r="V32" s="415" t="e">
        <f>IF(V31&gt;0,SUM((TradingFlash!AR57+TradingFlash!AR59))/(1+DataEntry!$B$64),"")+U32</f>
        <v>#VALUE!</v>
      </c>
      <c r="W32" s="414" t="e">
        <f>IF(W31&gt;0,SUM((TradingFlash!AU57+TradingFlash!AU59))/(1+DataEntry!$B$64),"")+V32</f>
        <v>#VALUE!</v>
      </c>
      <c r="X32" s="414" t="e">
        <f>IF(X31&gt;0,SUM((TradingFlash!AW57+TradingFlash!AW59))/(1+DataEntry!$B$64),"")+W32</f>
        <v>#VALUE!</v>
      </c>
      <c r="Y32" s="414" t="e">
        <f>IF(Y31&gt;0,SUM((TradingFlash!AY57+TradingFlash!AY59))/(1+DataEntry!$B$64),"")+X32</f>
        <v>#VALUE!</v>
      </c>
      <c r="Z32" s="414" t="e">
        <f>IF(Z31&gt;0,SUM((TradingFlash!BA57+TradingFlash!BA59))/(1+DataEntry!$B$64),"")+Y32</f>
        <v>#VALUE!</v>
      </c>
      <c r="AA32" s="414" t="e">
        <f>IF(AA31&gt;0,SUM((TradingFlash!BC57+TradingFlash!BC59))/(1+DataEntry!$B$64),"")+Z32</f>
        <v>#VALUE!</v>
      </c>
      <c r="AB32" s="414" t="e">
        <f>IF(AB31&gt;0,SUM((TradingFlash!BE57+TradingFlash!BE59))/(1+DataEntry!$B$64),"")+AA32</f>
        <v>#VALUE!</v>
      </c>
      <c r="AC32" s="414" t="e">
        <f>IF(AC31&gt;0,SUM((TradingFlash!BG57+TradingFlash!BG59))/(1+DataEntry!$B$64),"")+AB32</f>
        <v>#VALUE!</v>
      </c>
      <c r="AD32" s="416" t="e">
        <f>IF(AD31&gt;0,SUM((TradingFlash!BJ57+TradingFlash!BJ59))/(1+DataEntry!$B$64),"")+AC32</f>
        <v>#VALUE!</v>
      </c>
      <c r="AE32" s="417" t="e">
        <f>IF(AE31&gt;0,SUM((TradingFlash!BL57+TradingFlash!BL59))/(1+DataEntry!$B$64),"")+AD32</f>
        <v>#VALUE!</v>
      </c>
      <c r="AF32" s="417" t="e">
        <f>IF(AF31&gt;0,SUM((TradingFlash!BN57+TradingFlash!BN59))/(1+DataEntry!$B$64),"")+AE32</f>
        <v>#VALUE!</v>
      </c>
      <c r="AG32" s="417" t="e">
        <f>IF(AG31&gt;0,SUM((TradingFlash!BP57+TradingFlash!BP59))/(1+DataEntry!$B$64),"")+AF32</f>
        <v>#VALUE!</v>
      </c>
      <c r="AH32" s="417" t="e">
        <f>IF(AH31&gt;0,SUM((TradingFlash!BR57+TradingFlash!BR59))/(1+DataEntry!$B$64),"")+AG32</f>
        <v>#VALUE!</v>
      </c>
      <c r="AI32" s="417" t="e">
        <f>IF(AI31&gt;0,SUM((TradingFlash!BT57+TradingFlash!BT59))/(1+DataEntry!$B$64),"")+AH32</f>
        <v>#VALUE!</v>
      </c>
      <c r="AJ32" s="417" t="e">
        <f>IF(AJ31&gt;0,SUM((TradingFlash!BV57+TradingFlash!BV59))/(1+DataEntry!$B$64),"")+AI32</f>
        <v>#VALUE!</v>
      </c>
      <c r="AK32" s="417" t="e">
        <f>IF(AK31&gt;0,SUM((TradingFlash!BW57+TradingFlash!BW59))/(1+DataEntry!$B$64),"")+AJ32</f>
        <v>#VALUE!</v>
      </c>
      <c r="AL32" s="418" t="e">
        <f>IF(AL31&gt;0,SUM((TradingFlash!CB57+TradingFlash!CB59))/(1+DataEntry!$B$64),"")+AK32</f>
        <v>#VALUE!</v>
      </c>
      <c r="AM32" s="418" t="e">
        <f>AL32</f>
        <v>#VALUE!</v>
      </c>
      <c r="AN32" s="88"/>
    </row>
    <row r="33" spans="1:40" ht="12.75">
      <c r="A33" s="419" t="s">
        <v>124</v>
      </c>
      <c r="B33" s="413"/>
      <c r="C33" s="414"/>
      <c r="D33" s="414"/>
      <c r="E33" s="414"/>
      <c r="F33" s="414"/>
      <c r="G33" s="414"/>
      <c r="H33" s="415"/>
      <c r="I33" s="413"/>
      <c r="J33" s="414"/>
      <c r="K33" s="414"/>
      <c r="L33" s="414"/>
      <c r="M33" s="414"/>
      <c r="N33" s="414"/>
      <c r="O33" s="415"/>
      <c r="P33" s="413"/>
      <c r="Q33" s="414"/>
      <c r="R33" s="414"/>
      <c r="S33" s="414"/>
      <c r="T33" s="414"/>
      <c r="U33" s="414"/>
      <c r="V33" s="415"/>
      <c r="W33" s="414"/>
      <c r="X33" s="414"/>
      <c r="Y33" s="414"/>
      <c r="Z33" s="414"/>
      <c r="AA33" s="414"/>
      <c r="AB33" s="414"/>
      <c r="AC33" s="414"/>
      <c r="AD33" s="416"/>
      <c r="AE33" s="417"/>
      <c r="AF33" s="417"/>
      <c r="AG33" s="417"/>
      <c r="AH33" s="417"/>
      <c r="AI33" s="417"/>
      <c r="AJ33" s="417"/>
      <c r="AK33" s="417"/>
      <c r="AL33" s="418"/>
      <c r="AM33" s="418"/>
      <c r="AN33" s="88"/>
    </row>
    <row r="34" spans="1:39" ht="12.75">
      <c r="A34" s="122"/>
      <c r="B34" s="733"/>
      <c r="C34" s="734"/>
      <c r="D34" s="734"/>
      <c r="E34" s="734"/>
      <c r="F34" s="734"/>
      <c r="G34" s="734"/>
      <c r="H34" s="735"/>
      <c r="I34" s="175"/>
      <c r="J34" s="176"/>
      <c r="K34" s="176"/>
      <c r="L34" s="176"/>
      <c r="M34" s="176"/>
      <c r="N34" s="176"/>
      <c r="O34" s="177"/>
      <c r="P34" s="175"/>
      <c r="Q34" s="176"/>
      <c r="R34" s="176"/>
      <c r="S34" s="176"/>
      <c r="T34" s="176"/>
      <c r="U34" s="176"/>
      <c r="V34" s="177"/>
      <c r="W34" s="176"/>
      <c r="X34" s="176"/>
      <c r="Y34" s="176"/>
      <c r="Z34" s="176"/>
      <c r="AA34" s="176"/>
      <c r="AB34" s="176"/>
      <c r="AC34" s="176"/>
      <c r="AD34" s="175"/>
      <c r="AE34" s="176"/>
      <c r="AF34" s="176"/>
      <c r="AG34" s="176"/>
      <c r="AH34" s="176"/>
      <c r="AI34" s="176"/>
      <c r="AJ34" s="176"/>
      <c r="AK34" s="176"/>
      <c r="AL34" s="177"/>
      <c r="AM34" s="205"/>
    </row>
    <row r="35" spans="1:39" ht="12.75">
      <c r="A35" s="92" t="s">
        <v>123</v>
      </c>
      <c r="B35" s="733"/>
      <c r="C35" s="734"/>
      <c r="D35" s="734"/>
      <c r="E35" s="734"/>
      <c r="F35" s="734"/>
      <c r="G35" s="734"/>
      <c r="H35" s="735"/>
      <c r="I35" s="175"/>
      <c r="J35" s="176"/>
      <c r="K35" s="176"/>
      <c r="L35" s="176"/>
      <c r="M35" s="176"/>
      <c r="N35" s="176"/>
      <c r="O35" s="177"/>
      <c r="P35" s="175"/>
      <c r="Q35" s="176"/>
      <c r="R35" s="176"/>
      <c r="S35" s="176"/>
      <c r="T35" s="176"/>
      <c r="U35" s="176"/>
      <c r="V35" s="177"/>
      <c r="W35" s="176"/>
      <c r="X35" s="176"/>
      <c r="Y35" s="176"/>
      <c r="Z35" s="176"/>
      <c r="AA35" s="176"/>
      <c r="AB35" s="176"/>
      <c r="AC35" s="176"/>
      <c r="AD35" s="175"/>
      <c r="AE35" s="176"/>
      <c r="AF35" s="176"/>
      <c r="AG35" s="176"/>
      <c r="AH35" s="176"/>
      <c r="AI35" s="176"/>
      <c r="AJ35" s="176"/>
      <c r="AK35" s="176"/>
      <c r="AL35" s="177"/>
      <c r="AM35" s="205"/>
    </row>
    <row r="36" spans="1:39" ht="12.75">
      <c r="A36" s="92" t="s">
        <v>120</v>
      </c>
      <c r="B36" s="733"/>
      <c r="C36" s="734"/>
      <c r="D36" s="734"/>
      <c r="E36" s="734"/>
      <c r="F36" s="734"/>
      <c r="G36" s="734"/>
      <c r="H36" s="735"/>
      <c r="I36" s="175"/>
      <c r="J36" s="176"/>
      <c r="K36" s="176"/>
      <c r="L36" s="176"/>
      <c r="M36" s="176"/>
      <c r="N36" s="176"/>
      <c r="O36" s="177"/>
      <c r="P36" s="175"/>
      <c r="Q36" s="176"/>
      <c r="R36" s="176"/>
      <c r="S36" s="176"/>
      <c r="T36" s="176"/>
      <c r="U36" s="176"/>
      <c r="V36" s="177"/>
      <c r="W36" s="176"/>
      <c r="X36" s="176"/>
      <c r="Y36" s="176"/>
      <c r="Z36" s="176"/>
      <c r="AA36" s="176"/>
      <c r="AB36" s="176"/>
      <c r="AC36" s="176"/>
      <c r="AD36" s="175"/>
      <c r="AE36" s="176"/>
      <c r="AF36" s="176"/>
      <c r="AG36" s="176"/>
      <c r="AH36" s="176"/>
      <c r="AI36" s="176"/>
      <c r="AJ36" s="176"/>
      <c r="AK36" s="176"/>
      <c r="AL36" s="177"/>
      <c r="AM36" s="205"/>
    </row>
    <row r="37" spans="1:39" ht="12.75">
      <c r="A37" s="92" t="s">
        <v>119</v>
      </c>
      <c r="B37" s="175"/>
      <c r="C37" s="176"/>
      <c r="D37" s="176"/>
      <c r="E37" s="176"/>
      <c r="F37" s="176"/>
      <c r="G37" s="176"/>
      <c r="H37" s="177"/>
      <c r="I37" s="175"/>
      <c r="J37" s="176"/>
      <c r="K37" s="176"/>
      <c r="L37" s="176"/>
      <c r="M37" s="176"/>
      <c r="N37" s="176"/>
      <c r="O37" s="177"/>
      <c r="P37" s="175"/>
      <c r="Q37" s="176"/>
      <c r="R37" s="176"/>
      <c r="S37" s="176"/>
      <c r="T37" s="176"/>
      <c r="U37" s="176"/>
      <c r="V37" s="177"/>
      <c r="W37" s="176"/>
      <c r="X37" s="176"/>
      <c r="Y37" s="176"/>
      <c r="Z37" s="176"/>
      <c r="AA37" s="176"/>
      <c r="AB37" s="176"/>
      <c r="AC37" s="176"/>
      <c r="AD37" s="175"/>
      <c r="AE37" s="176"/>
      <c r="AF37" s="176"/>
      <c r="AG37" s="176"/>
      <c r="AH37" s="176"/>
      <c r="AI37" s="176"/>
      <c r="AJ37" s="176"/>
      <c r="AK37" s="176"/>
      <c r="AL37" s="177"/>
      <c r="AM37" s="205"/>
    </row>
    <row r="38" spans="1:39" ht="12.75">
      <c r="A38" s="84" t="s">
        <v>157</v>
      </c>
      <c r="B38" s="66">
        <f>SUM(B34:B37)</f>
        <v>0</v>
      </c>
      <c r="C38" s="64">
        <f>SUM(C34:C37)+B38</f>
        <v>0</v>
      </c>
      <c r="D38" s="52">
        <f aca="true" t="shared" si="2" ref="D38:AJ38">SUM(D34:D37)+C38</f>
        <v>0</v>
      </c>
      <c r="E38" s="52">
        <f t="shared" si="2"/>
        <v>0</v>
      </c>
      <c r="F38" s="52">
        <f t="shared" si="2"/>
        <v>0</v>
      </c>
      <c r="G38" s="52">
        <f t="shared" si="2"/>
        <v>0</v>
      </c>
      <c r="H38" s="53">
        <f t="shared" si="2"/>
        <v>0</v>
      </c>
      <c r="I38" s="51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3">
        <f t="shared" si="2"/>
        <v>0</v>
      </c>
      <c r="P38" s="51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3">
        <f t="shared" si="2"/>
        <v>0</v>
      </c>
      <c r="W38" s="52">
        <f t="shared" si="2"/>
        <v>0</v>
      </c>
      <c r="X38" s="52">
        <f t="shared" si="2"/>
        <v>0</v>
      </c>
      <c r="Y38" s="52">
        <f t="shared" si="2"/>
        <v>0</v>
      </c>
      <c r="Z38" s="52">
        <f t="shared" si="2"/>
        <v>0</v>
      </c>
      <c r="AA38" s="52">
        <f t="shared" si="2"/>
        <v>0</v>
      </c>
      <c r="AB38" s="52">
        <f t="shared" si="2"/>
        <v>0</v>
      </c>
      <c r="AC38" s="52">
        <f t="shared" si="2"/>
        <v>0</v>
      </c>
      <c r="AD38" s="202">
        <f t="shared" si="2"/>
        <v>0</v>
      </c>
      <c r="AE38" s="203">
        <f t="shared" si="2"/>
        <v>0</v>
      </c>
      <c r="AF38" s="203">
        <f t="shared" si="2"/>
        <v>0</v>
      </c>
      <c r="AG38" s="203">
        <f t="shared" si="2"/>
        <v>0</v>
      </c>
      <c r="AH38" s="203">
        <f t="shared" si="2"/>
        <v>0</v>
      </c>
      <c r="AI38" s="203">
        <f t="shared" si="2"/>
        <v>0</v>
      </c>
      <c r="AJ38" s="203">
        <f t="shared" si="2"/>
        <v>0</v>
      </c>
      <c r="AK38" s="203">
        <f>SUM(AK34:AK37)+AJ38</f>
        <v>0</v>
      </c>
      <c r="AL38" s="204">
        <f>SUM(AL34:AL37)+AK38</f>
        <v>0</v>
      </c>
      <c r="AM38" s="204">
        <f>AJ38</f>
        <v>0</v>
      </c>
    </row>
    <row r="39" spans="1:39" ht="12.75">
      <c r="A39" s="84" t="s">
        <v>114</v>
      </c>
      <c r="B39" s="68">
        <f>IF(B31&gt;0,(B32-(B31-B38))/B32,"")</f>
      </c>
      <c r="C39" s="69">
        <f>IF(C31&gt;0,(C32-(C31-C38))/C32,"")</f>
      </c>
      <c r="D39" s="69">
        <f aca="true" t="shared" si="3" ref="D39:AM39">IF(D31&gt;0,(D32-(D31-D38))/D32,"")</f>
      </c>
      <c r="E39" s="69">
        <f t="shared" si="3"/>
      </c>
      <c r="F39" s="69">
        <f t="shared" si="3"/>
      </c>
      <c r="G39" s="69">
        <f t="shared" si="3"/>
      </c>
      <c r="H39" s="70">
        <f t="shared" si="3"/>
      </c>
      <c r="I39" s="68">
        <f t="shared" si="3"/>
      </c>
      <c r="J39" s="69">
        <f t="shared" si="3"/>
      </c>
      <c r="K39" s="69">
        <f t="shared" si="3"/>
      </c>
      <c r="L39" s="69">
        <f t="shared" si="3"/>
      </c>
      <c r="M39" s="69">
        <f t="shared" si="3"/>
      </c>
      <c r="N39" s="69">
        <f t="shared" si="3"/>
      </c>
      <c r="O39" s="70">
        <f t="shared" si="3"/>
      </c>
      <c r="P39" s="68">
        <f t="shared" si="3"/>
      </c>
      <c r="Q39" s="69">
        <f t="shared" si="3"/>
      </c>
      <c r="R39" s="69">
        <f t="shared" si="3"/>
      </c>
      <c r="S39" s="69">
        <f t="shared" si="3"/>
      </c>
      <c r="T39" s="69">
        <f t="shared" si="3"/>
      </c>
      <c r="U39" s="69">
        <f t="shared" si="3"/>
      </c>
      <c r="V39" s="70">
        <f t="shared" si="3"/>
      </c>
      <c r="W39" s="69">
        <f t="shared" si="3"/>
      </c>
      <c r="X39" s="69">
        <f t="shared" si="3"/>
      </c>
      <c r="Y39" s="69">
        <f t="shared" si="3"/>
      </c>
      <c r="Z39" s="69">
        <f t="shared" si="3"/>
      </c>
      <c r="AA39" s="69">
        <f t="shared" si="3"/>
      </c>
      <c r="AB39" s="69">
        <f t="shared" si="3"/>
      </c>
      <c r="AC39" s="69">
        <f t="shared" si="3"/>
      </c>
      <c r="AD39" s="206">
        <f t="shared" si="3"/>
      </c>
      <c r="AE39" s="207">
        <f t="shared" si="3"/>
      </c>
      <c r="AF39" s="207">
        <f t="shared" si="3"/>
      </c>
      <c r="AG39" s="207">
        <f t="shared" si="3"/>
      </c>
      <c r="AH39" s="207">
        <f t="shared" si="3"/>
      </c>
      <c r="AI39" s="207">
        <f t="shared" si="3"/>
      </c>
      <c r="AJ39" s="207">
        <f t="shared" si="3"/>
      </c>
      <c r="AK39" s="207">
        <f>IF(AK31&gt;0,(AK32-(AK31-AK38))/AK32,"")</f>
      </c>
      <c r="AL39" s="208">
        <f>IF(AL31&gt;0,(AL32-(AL31-AL38))/AL32,"")</f>
      </c>
      <c r="AM39" s="208">
        <f t="shared" si="3"/>
      </c>
    </row>
    <row r="40" spans="1:39" ht="12.75">
      <c r="A40" s="85" t="s">
        <v>115</v>
      </c>
      <c r="B40" s="62"/>
      <c r="C40" s="67"/>
      <c r="D40" s="67"/>
      <c r="E40" s="67"/>
      <c r="F40" s="67"/>
      <c r="G40" s="67"/>
      <c r="H40" s="48"/>
      <c r="I40" s="62"/>
      <c r="J40" s="67"/>
      <c r="K40" s="67"/>
      <c r="L40" s="67"/>
      <c r="M40" s="67"/>
      <c r="N40" s="67"/>
      <c r="O40" s="48"/>
      <c r="P40" s="62"/>
      <c r="Q40" s="67"/>
      <c r="R40" s="67"/>
      <c r="S40" s="67"/>
      <c r="T40" s="67"/>
      <c r="U40" s="67"/>
      <c r="V40" s="48"/>
      <c r="W40" s="67"/>
      <c r="X40" s="67"/>
      <c r="Y40" s="67"/>
      <c r="Z40" s="67"/>
      <c r="AA40" s="67"/>
      <c r="AB40" s="67"/>
      <c r="AC40" s="67"/>
      <c r="AD40" s="209"/>
      <c r="AE40" s="210"/>
      <c r="AF40" s="210"/>
      <c r="AG40" s="210"/>
      <c r="AH40" s="210"/>
      <c r="AI40" s="210"/>
      <c r="AJ40" s="210"/>
      <c r="AK40" s="210"/>
      <c r="AL40" s="211"/>
      <c r="AM40" s="211"/>
    </row>
    <row r="41" spans="1:39" ht="12.75">
      <c r="A41" s="92" t="s">
        <v>116</v>
      </c>
      <c r="B41" s="178"/>
      <c r="C41" s="179"/>
      <c r="D41" s="179"/>
      <c r="E41" s="179"/>
      <c r="F41" s="179"/>
      <c r="G41" s="179"/>
      <c r="H41" s="150"/>
      <c r="I41" s="178"/>
      <c r="J41" s="179"/>
      <c r="K41" s="179"/>
      <c r="L41" s="179"/>
      <c r="M41" s="179"/>
      <c r="N41" s="179"/>
      <c r="O41" s="150"/>
      <c r="P41" s="178"/>
      <c r="Q41" s="179"/>
      <c r="R41" s="179"/>
      <c r="S41" s="179"/>
      <c r="T41" s="179"/>
      <c r="U41" s="179"/>
      <c r="V41" s="150"/>
      <c r="W41" s="179"/>
      <c r="X41" s="179"/>
      <c r="Y41" s="179"/>
      <c r="Z41" s="179"/>
      <c r="AA41" s="179"/>
      <c r="AB41" s="179"/>
      <c r="AC41" s="179"/>
      <c r="AD41" s="178"/>
      <c r="AE41" s="179"/>
      <c r="AF41" s="179"/>
      <c r="AG41" s="179"/>
      <c r="AH41" s="179"/>
      <c r="AI41" s="179"/>
      <c r="AJ41" s="179"/>
      <c r="AK41" s="179"/>
      <c r="AL41" s="150"/>
      <c r="AM41" s="211"/>
    </row>
    <row r="42" spans="1:39" ht="12.75">
      <c r="A42" s="92" t="s">
        <v>117</v>
      </c>
      <c r="B42" s="178"/>
      <c r="C42" s="179"/>
      <c r="D42" s="179"/>
      <c r="E42" s="179"/>
      <c r="F42" s="179"/>
      <c r="G42" s="179"/>
      <c r="H42" s="150"/>
      <c r="I42" s="178"/>
      <c r="J42" s="179"/>
      <c r="K42" s="179"/>
      <c r="L42" s="179"/>
      <c r="M42" s="179"/>
      <c r="N42" s="179"/>
      <c r="O42" s="150"/>
      <c r="P42" s="178"/>
      <c r="Q42" s="179"/>
      <c r="R42" s="179"/>
      <c r="S42" s="179"/>
      <c r="T42" s="179"/>
      <c r="U42" s="179"/>
      <c r="V42" s="150"/>
      <c r="W42" s="179"/>
      <c r="X42" s="179"/>
      <c r="Y42" s="179"/>
      <c r="Z42" s="179"/>
      <c r="AA42" s="179"/>
      <c r="AB42" s="179"/>
      <c r="AC42" s="179"/>
      <c r="AD42" s="178"/>
      <c r="AE42" s="179"/>
      <c r="AF42" s="179"/>
      <c r="AG42" s="179"/>
      <c r="AH42" s="179"/>
      <c r="AI42" s="179"/>
      <c r="AJ42" s="179"/>
      <c r="AK42" s="179"/>
      <c r="AL42" s="150"/>
      <c r="AM42" s="211"/>
    </row>
    <row r="43" spans="1:39" ht="12.75">
      <c r="A43" s="92" t="s">
        <v>118</v>
      </c>
      <c r="B43" s="178"/>
      <c r="C43" s="179"/>
      <c r="D43" s="179"/>
      <c r="E43" s="179"/>
      <c r="F43" s="179"/>
      <c r="G43" s="179"/>
      <c r="H43" s="150"/>
      <c r="I43" s="178"/>
      <c r="J43" s="179"/>
      <c r="K43" s="179"/>
      <c r="L43" s="179"/>
      <c r="M43" s="179"/>
      <c r="N43" s="179"/>
      <c r="O43" s="150"/>
      <c r="P43" s="178"/>
      <c r="Q43" s="179"/>
      <c r="R43" s="179"/>
      <c r="S43" s="179"/>
      <c r="T43" s="179"/>
      <c r="U43" s="179"/>
      <c r="V43" s="150"/>
      <c r="W43" s="179"/>
      <c r="X43" s="179"/>
      <c r="Y43" s="179"/>
      <c r="Z43" s="179"/>
      <c r="AA43" s="179"/>
      <c r="AB43" s="179"/>
      <c r="AC43" s="179"/>
      <c r="AD43" s="178"/>
      <c r="AE43" s="179"/>
      <c r="AF43" s="179"/>
      <c r="AG43" s="179"/>
      <c r="AH43" s="179"/>
      <c r="AI43" s="179"/>
      <c r="AJ43" s="179"/>
      <c r="AK43" s="179"/>
      <c r="AL43" s="150"/>
      <c r="AM43" s="211"/>
    </row>
    <row r="44" spans="1:39" ht="12.75">
      <c r="A44" s="93" t="s">
        <v>121</v>
      </c>
      <c r="B44" s="178"/>
      <c r="C44" s="179"/>
      <c r="D44" s="179"/>
      <c r="E44" s="179"/>
      <c r="F44" s="179"/>
      <c r="G44" s="179"/>
      <c r="H44" s="150"/>
      <c r="I44" s="178"/>
      <c r="J44" s="179"/>
      <c r="K44" s="179"/>
      <c r="L44" s="179"/>
      <c r="M44" s="179"/>
      <c r="N44" s="179"/>
      <c r="O44" s="150"/>
      <c r="P44" s="178"/>
      <c r="Q44" s="179"/>
      <c r="R44" s="179"/>
      <c r="S44" s="179"/>
      <c r="T44" s="179"/>
      <c r="U44" s="179"/>
      <c r="V44" s="150"/>
      <c r="W44" s="179"/>
      <c r="X44" s="179"/>
      <c r="Y44" s="179"/>
      <c r="Z44" s="179"/>
      <c r="AA44" s="179"/>
      <c r="AB44" s="179"/>
      <c r="AC44" s="179"/>
      <c r="AD44" s="178"/>
      <c r="AE44" s="179"/>
      <c r="AF44" s="179"/>
      <c r="AG44" s="179"/>
      <c r="AH44" s="179"/>
      <c r="AI44" s="179"/>
      <c r="AJ44" s="179"/>
      <c r="AK44" s="179"/>
      <c r="AL44" s="150"/>
      <c r="AM44" s="211"/>
    </row>
    <row r="45" spans="1:39" ht="12.75">
      <c r="A45" s="86" t="s">
        <v>158</v>
      </c>
      <c r="B45" s="66">
        <f>SUM(B41:B44)</f>
        <v>0</v>
      </c>
      <c r="C45" s="64">
        <f aca="true" t="shared" si="4" ref="C45:AJ45">SUM(C41:C44)+B45</f>
        <v>0</v>
      </c>
      <c r="D45" s="64">
        <f t="shared" si="4"/>
        <v>0</v>
      </c>
      <c r="E45" s="64">
        <f t="shared" si="4"/>
        <v>0</v>
      </c>
      <c r="F45" s="64">
        <f t="shared" si="4"/>
        <v>0</v>
      </c>
      <c r="G45" s="64">
        <f t="shared" si="4"/>
        <v>0</v>
      </c>
      <c r="H45" s="65">
        <f t="shared" si="4"/>
        <v>0</v>
      </c>
      <c r="I45" s="66">
        <f t="shared" si="4"/>
        <v>0</v>
      </c>
      <c r="J45" s="64">
        <f t="shared" si="4"/>
        <v>0</v>
      </c>
      <c r="K45" s="64">
        <f t="shared" si="4"/>
        <v>0</v>
      </c>
      <c r="L45" s="64">
        <f t="shared" si="4"/>
        <v>0</v>
      </c>
      <c r="M45" s="64">
        <f t="shared" si="4"/>
        <v>0</v>
      </c>
      <c r="N45" s="64">
        <f t="shared" si="4"/>
        <v>0</v>
      </c>
      <c r="O45" s="65">
        <f t="shared" si="4"/>
        <v>0</v>
      </c>
      <c r="P45" s="66">
        <f t="shared" si="4"/>
        <v>0</v>
      </c>
      <c r="Q45" s="64">
        <f t="shared" si="4"/>
        <v>0</v>
      </c>
      <c r="R45" s="64">
        <f t="shared" si="4"/>
        <v>0</v>
      </c>
      <c r="S45" s="64">
        <f t="shared" si="4"/>
        <v>0</v>
      </c>
      <c r="T45" s="64">
        <f t="shared" si="4"/>
        <v>0</v>
      </c>
      <c r="U45" s="64">
        <f t="shared" si="4"/>
        <v>0</v>
      </c>
      <c r="V45" s="65">
        <f t="shared" si="4"/>
        <v>0</v>
      </c>
      <c r="W45" s="64">
        <f t="shared" si="4"/>
        <v>0</v>
      </c>
      <c r="X45" s="64">
        <f t="shared" si="4"/>
        <v>0</v>
      </c>
      <c r="Y45" s="64">
        <f t="shared" si="4"/>
        <v>0</v>
      </c>
      <c r="Z45" s="64">
        <f t="shared" si="4"/>
        <v>0</v>
      </c>
      <c r="AA45" s="64">
        <f t="shared" si="4"/>
        <v>0</v>
      </c>
      <c r="AB45" s="64">
        <f t="shared" si="4"/>
        <v>0</v>
      </c>
      <c r="AC45" s="64">
        <f t="shared" si="4"/>
        <v>0</v>
      </c>
      <c r="AD45" s="66">
        <f t="shared" si="4"/>
        <v>0</v>
      </c>
      <c r="AE45" s="64">
        <f t="shared" si="4"/>
        <v>0</v>
      </c>
      <c r="AF45" s="64">
        <f t="shared" si="4"/>
        <v>0</v>
      </c>
      <c r="AG45" s="64">
        <f t="shared" si="4"/>
        <v>0</v>
      </c>
      <c r="AH45" s="64">
        <f t="shared" si="4"/>
        <v>0</v>
      </c>
      <c r="AI45" s="64">
        <f t="shared" si="4"/>
        <v>0</v>
      </c>
      <c r="AJ45" s="64">
        <f t="shared" si="4"/>
        <v>0</v>
      </c>
      <c r="AK45" s="64">
        <f>SUM(AK41:AK44)+AJ45</f>
        <v>0</v>
      </c>
      <c r="AL45" s="65">
        <f>SUM(AL41:AL44)+AK45</f>
        <v>0</v>
      </c>
      <c r="AM45" s="65">
        <f>AJ45</f>
        <v>0</v>
      </c>
    </row>
    <row r="46" spans="1:39" ht="13.5" thickBot="1">
      <c r="A46" s="87" t="s">
        <v>122</v>
      </c>
      <c r="B46" s="71">
        <f>IF(B31&gt;0,(B32-(B31-B38-B45))/B32,"")</f>
      </c>
      <c r="C46" s="72">
        <f aca="true" t="shared" si="5" ref="C46:AM46">IF(C31&gt;0,(C32-(C31-C38-C45))/C32,"")</f>
      </c>
      <c r="D46" s="72">
        <f t="shared" si="5"/>
      </c>
      <c r="E46" s="72">
        <f t="shared" si="5"/>
      </c>
      <c r="F46" s="72">
        <f t="shared" si="5"/>
      </c>
      <c r="G46" s="72">
        <f t="shared" si="5"/>
      </c>
      <c r="H46" s="73">
        <f t="shared" si="5"/>
      </c>
      <c r="I46" s="71">
        <f t="shared" si="5"/>
      </c>
      <c r="J46" s="72">
        <f t="shared" si="5"/>
      </c>
      <c r="K46" s="72">
        <f t="shared" si="5"/>
      </c>
      <c r="L46" s="72">
        <f t="shared" si="5"/>
      </c>
      <c r="M46" s="72">
        <f t="shared" si="5"/>
      </c>
      <c r="N46" s="72">
        <f t="shared" si="5"/>
      </c>
      <c r="O46" s="73">
        <f t="shared" si="5"/>
      </c>
      <c r="P46" s="71">
        <f t="shared" si="5"/>
      </c>
      <c r="Q46" s="72">
        <f t="shared" si="5"/>
      </c>
      <c r="R46" s="72">
        <f t="shared" si="5"/>
      </c>
      <c r="S46" s="72">
        <f t="shared" si="5"/>
      </c>
      <c r="T46" s="72">
        <f t="shared" si="5"/>
      </c>
      <c r="U46" s="72">
        <f t="shared" si="5"/>
      </c>
      <c r="V46" s="73">
        <f t="shared" si="5"/>
      </c>
      <c r="W46" s="72">
        <f t="shared" si="5"/>
      </c>
      <c r="X46" s="72">
        <f t="shared" si="5"/>
      </c>
      <c r="Y46" s="72">
        <f t="shared" si="5"/>
      </c>
      <c r="Z46" s="72">
        <f t="shared" si="5"/>
      </c>
      <c r="AA46" s="72">
        <f t="shared" si="5"/>
      </c>
      <c r="AB46" s="72">
        <f t="shared" si="5"/>
      </c>
      <c r="AC46" s="72">
        <f t="shared" si="5"/>
      </c>
      <c r="AD46" s="71">
        <f t="shared" si="5"/>
      </c>
      <c r="AE46" s="72">
        <f t="shared" si="5"/>
      </c>
      <c r="AF46" s="72">
        <f t="shared" si="5"/>
      </c>
      <c r="AG46" s="72">
        <f t="shared" si="5"/>
      </c>
      <c r="AH46" s="72">
        <f t="shared" si="5"/>
      </c>
      <c r="AI46" s="72">
        <f t="shared" si="5"/>
      </c>
      <c r="AJ46" s="72">
        <f t="shared" si="5"/>
      </c>
      <c r="AK46" s="72">
        <f>IF(AK31&gt;0,(AK32-(AK31-AK38-AK45))/AK32,"")</f>
      </c>
      <c r="AL46" s="73">
        <f>IF(AL31&gt;0,(AL32-(AL31-AL38-AL45))/AL32,"")</f>
      </c>
      <c r="AM46" s="73">
        <f t="shared" si="5"/>
      </c>
    </row>
    <row r="47" ht="13.5" thickTop="1">
      <c r="A47" s="76" t="s">
        <v>133</v>
      </c>
    </row>
  </sheetData>
  <sheetProtection password="95BB" sheet="1" objects="1" scenarios="1"/>
  <mergeCells count="1">
    <mergeCell ref="AD1:AJ2"/>
  </mergeCells>
  <conditionalFormatting sqref="B6:AL29 B34:AL37">
    <cfRule type="cellIs" priority="1" dxfId="3" operator="greaterThan" stopIfTrue="1">
      <formula>0.01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28125" style="0" customWidth="1"/>
    <col min="2" max="35" width="10.140625" style="0" hidden="1" customWidth="1"/>
    <col min="36" max="36" width="11.421875" style="0" hidden="1" customWidth="1"/>
    <col min="37" max="37" width="10.57421875" style="0" hidden="1" customWidth="1"/>
    <col min="38" max="38" width="10.140625" style="0" hidden="1" customWidth="1"/>
  </cols>
  <sheetData>
    <row r="1" spans="1:41" ht="12.75">
      <c r="A1" s="88" t="s">
        <v>63</v>
      </c>
      <c r="B1" s="88">
        <v>2</v>
      </c>
      <c r="C1" s="88">
        <v>3</v>
      </c>
      <c r="D1" s="88">
        <v>4</v>
      </c>
      <c r="E1" s="88">
        <v>5</v>
      </c>
      <c r="F1" s="88">
        <v>6</v>
      </c>
      <c r="G1" s="88">
        <v>7</v>
      </c>
      <c r="H1" s="88">
        <v>8</v>
      </c>
      <c r="I1" s="88">
        <f>H1+1</f>
        <v>9</v>
      </c>
      <c r="J1" s="88">
        <f aca="true" t="shared" si="0" ref="J1:AE1">I1+1</f>
        <v>10</v>
      </c>
      <c r="K1" s="88">
        <f t="shared" si="0"/>
        <v>11</v>
      </c>
      <c r="L1" s="88">
        <f t="shared" si="0"/>
        <v>12</v>
      </c>
      <c r="M1" s="88">
        <f t="shared" si="0"/>
        <v>13</v>
      </c>
      <c r="N1" s="88">
        <f t="shared" si="0"/>
        <v>14</v>
      </c>
      <c r="O1" s="88">
        <f t="shared" si="0"/>
        <v>15</v>
      </c>
      <c r="P1" s="88">
        <f t="shared" si="0"/>
        <v>16</v>
      </c>
      <c r="Q1" s="88">
        <f t="shared" si="0"/>
        <v>17</v>
      </c>
      <c r="R1" s="88">
        <f t="shared" si="0"/>
        <v>18</v>
      </c>
      <c r="S1" s="88">
        <f t="shared" si="0"/>
        <v>19</v>
      </c>
      <c r="T1" s="88">
        <f t="shared" si="0"/>
        <v>20</v>
      </c>
      <c r="U1" s="88">
        <f t="shared" si="0"/>
        <v>21</v>
      </c>
      <c r="V1" s="88">
        <f t="shared" si="0"/>
        <v>22</v>
      </c>
      <c r="W1" s="88">
        <f t="shared" si="0"/>
        <v>23</v>
      </c>
      <c r="X1" s="88">
        <f t="shared" si="0"/>
        <v>24</v>
      </c>
      <c r="Y1" s="88">
        <f t="shared" si="0"/>
        <v>25</v>
      </c>
      <c r="Z1" s="88">
        <f t="shared" si="0"/>
        <v>26</v>
      </c>
      <c r="AA1" s="88">
        <f t="shared" si="0"/>
        <v>27</v>
      </c>
      <c r="AB1" s="88">
        <f t="shared" si="0"/>
        <v>28</v>
      </c>
      <c r="AC1" s="88">
        <f t="shared" si="0"/>
        <v>29</v>
      </c>
      <c r="AD1" s="88">
        <f t="shared" si="0"/>
        <v>30</v>
      </c>
      <c r="AE1" s="88">
        <f t="shared" si="0"/>
        <v>31</v>
      </c>
      <c r="AF1" s="88">
        <f aca="true" t="shared" si="1" ref="AF1:AL1">AE1+1</f>
        <v>32</v>
      </c>
      <c r="AG1" s="88">
        <f t="shared" si="1"/>
        <v>33</v>
      </c>
      <c r="AH1" s="88">
        <f t="shared" si="1"/>
        <v>34</v>
      </c>
      <c r="AI1" s="88">
        <f t="shared" si="1"/>
        <v>35</v>
      </c>
      <c r="AJ1" s="88">
        <f t="shared" si="1"/>
        <v>36</v>
      </c>
      <c r="AK1" s="88">
        <f t="shared" si="1"/>
        <v>37</v>
      </c>
      <c r="AL1" s="88">
        <f t="shared" si="1"/>
        <v>38</v>
      </c>
      <c r="AM1" s="88"/>
      <c r="AN1" s="88"/>
      <c r="AO1" s="88"/>
    </row>
    <row r="2" spans="1:41" ht="12.75">
      <c r="A2" s="88"/>
      <c r="B2" s="722">
        <f>DataEntry!B3</f>
        <v>40728</v>
      </c>
      <c r="C2" s="722">
        <f>DataEntry!C3</f>
        <v>40729</v>
      </c>
      <c r="D2" s="722">
        <f>DataEntry!D3</f>
        <v>40730</v>
      </c>
      <c r="E2" s="722">
        <f>DataEntry!E3</f>
        <v>40731</v>
      </c>
      <c r="F2" s="722">
        <f>DataEntry!F3</f>
        <v>40732</v>
      </c>
      <c r="G2" s="722">
        <f>DataEntry!G3</f>
        <v>40733</v>
      </c>
      <c r="H2" s="722">
        <f>DataEntry!H3</f>
        <v>40734</v>
      </c>
      <c r="I2" s="722">
        <f>DataEntry!I3</f>
        <v>0</v>
      </c>
      <c r="J2" s="722">
        <f>DataEntry!J3</f>
        <v>0</v>
      </c>
      <c r="K2" s="722">
        <f>DataEntry!K3</f>
        <v>0</v>
      </c>
      <c r="L2" s="722">
        <f>DataEntry!L3</f>
        <v>0</v>
      </c>
      <c r="M2" s="722">
        <f>DataEntry!M3</f>
        <v>0</v>
      </c>
      <c r="N2" s="722">
        <f>DataEntry!N3</f>
        <v>0</v>
      </c>
      <c r="O2" s="722">
        <f>DataEntry!O3</f>
        <v>0</v>
      </c>
      <c r="P2" s="722">
        <f>DataEntry!P3</f>
        <v>0</v>
      </c>
      <c r="Q2" s="722">
        <f>DataEntry!Q3</f>
        <v>0</v>
      </c>
      <c r="R2" s="722">
        <f>DataEntry!R3</f>
        <v>0</v>
      </c>
      <c r="S2" s="722">
        <f>DataEntry!S3</f>
        <v>0</v>
      </c>
      <c r="T2" s="722">
        <f>DataEntry!T3</f>
        <v>0</v>
      </c>
      <c r="U2" s="722">
        <f>DataEntry!U3</f>
        <v>0</v>
      </c>
      <c r="V2" s="722">
        <f>DataEntry!V3</f>
        <v>0</v>
      </c>
      <c r="W2" s="722">
        <f>DataEntry!W3</f>
        <v>0</v>
      </c>
      <c r="X2" s="722">
        <f>DataEntry!X3</f>
        <v>0</v>
      </c>
      <c r="Y2" s="722">
        <f>DataEntry!Y3</f>
        <v>0</v>
      </c>
      <c r="Z2" s="722">
        <f>DataEntry!Z3</f>
        <v>0</v>
      </c>
      <c r="AA2" s="722">
        <f>DataEntry!AA3</f>
        <v>0</v>
      </c>
      <c r="AB2" s="722">
        <f>DataEntry!AB3</f>
        <v>0</v>
      </c>
      <c r="AC2" s="722">
        <f>DataEntry!AC3</f>
        <v>0</v>
      </c>
      <c r="AD2" s="722">
        <f>DataEntry!AD3</f>
        <v>0</v>
      </c>
      <c r="AE2" s="722">
        <f>DataEntry!AE3</f>
        <v>0</v>
      </c>
      <c r="AF2" s="722">
        <f>DataEntry!AF3</f>
        <v>0</v>
      </c>
      <c r="AG2" s="722">
        <f>DataEntry!AG3</f>
        <v>0</v>
      </c>
      <c r="AH2" s="722">
        <f>DataEntry!AH3</f>
        <v>0</v>
      </c>
      <c r="AI2" s="722">
        <f>DataEntry!AI3</f>
        <v>0</v>
      </c>
      <c r="AJ2" s="722">
        <f>DataEntry!AJ3</f>
        <v>0</v>
      </c>
      <c r="AK2" s="722">
        <f>DataEntry!AK3</f>
        <v>0</v>
      </c>
      <c r="AL2" s="722">
        <f>DataEntry!AL3</f>
        <v>0</v>
      </c>
      <c r="AM2" s="88"/>
      <c r="AN2" s="88"/>
      <c r="AO2" s="88"/>
    </row>
    <row r="3" spans="1:41" ht="12.75">
      <c r="A3" s="217" t="s">
        <v>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ht="12.75">
      <c r="A4" s="88">
        <f>DataEntry!A67</f>
        <v>0</v>
      </c>
      <c r="B4" s="88">
        <f>IF(DataEntry!B84="w",VLOOKUP($A4,PayRateEntry!$A$4:$J$90,7,FALSE),"")</f>
      </c>
      <c r="C4" s="88">
        <f>IF(DataEntry!C84="w",VLOOKUP($A4,PayRateEntry!$A$4:$J$90,7,FALSE),"")</f>
      </c>
      <c r="D4" s="88">
        <f>IF(DataEntry!D84="w",VLOOKUP($A4,PayRateEntry!$A$4:$J$90,7,FALSE),"")</f>
      </c>
      <c r="E4" s="88">
        <f>IF(DataEntry!E84="w",VLOOKUP($A4,PayRateEntry!$A$4:$J$90,7,FALSE),"")</f>
      </c>
      <c r="F4" s="88">
        <f>IF(DataEntry!F84="w",VLOOKUP($A4,PayRateEntry!$A$4:$J$90,7,FALSE),"")</f>
      </c>
      <c r="G4" s="88">
        <f>IF(DataEntry!G84="w",VLOOKUP($A4,PayRateEntry!$A$4:$J$90,7,FALSE),"")</f>
      </c>
      <c r="H4" s="88">
        <f>IF(DataEntry!H84="w",VLOOKUP($A4,PayRateEntry!$A$4:$J$90,7,FALSE),"")</f>
      </c>
      <c r="I4" s="88">
        <f>IF(DataEntry!I84="w",VLOOKUP($A4,PayRateEntry!$A$4:$J$90,7,FALSE),"")</f>
      </c>
      <c r="J4" s="88">
        <f>IF(DataEntry!J84="w",VLOOKUP($A4,PayRateEntry!$A$4:$J$90,7,FALSE),"")</f>
      </c>
      <c r="K4" s="88">
        <f>IF(DataEntry!K84="w",VLOOKUP($A4,PayRateEntry!$A$4:$J$90,7,FALSE),"")</f>
      </c>
      <c r="L4" s="88">
        <f>IF(DataEntry!L84="w",VLOOKUP($A4,PayRateEntry!$A$4:$J$90,7,FALSE),"")</f>
      </c>
      <c r="M4" s="88">
        <f>IF(DataEntry!M84="w",VLOOKUP($A4,PayRateEntry!$A$4:$J$90,7,FALSE),"")</f>
      </c>
      <c r="N4" s="88">
        <f>IF(DataEntry!N84="w",VLOOKUP($A4,PayRateEntry!$A$4:$J$90,7,FALSE),"")</f>
      </c>
      <c r="O4" s="88">
        <f>IF(DataEntry!O84="w",VLOOKUP($A4,PayRateEntry!$A$4:$J$90,7,FALSE),"")</f>
      </c>
      <c r="P4" s="88">
        <f>IF(DataEntry!P84="w",VLOOKUP($A4,PayRateEntry!$A$4:$J$90,7,FALSE),"")</f>
      </c>
      <c r="Q4" s="88">
        <f>IF(DataEntry!Q84="w",VLOOKUP($A4,PayRateEntry!$A$4:$J$90,7,FALSE),"")</f>
      </c>
      <c r="R4" s="88">
        <f>IF(DataEntry!R84="w",VLOOKUP($A4,PayRateEntry!$A$4:$J$90,7,FALSE),"")</f>
      </c>
      <c r="S4" s="88">
        <f>IF(DataEntry!S84="w",VLOOKUP($A4,PayRateEntry!$A$4:$J$90,7,FALSE),"")</f>
      </c>
      <c r="T4" s="88">
        <f>IF(DataEntry!T84="w",VLOOKUP($A4,PayRateEntry!$A$4:$J$90,7,FALSE),"")</f>
      </c>
      <c r="U4" s="88">
        <f>IF(DataEntry!U84="w",VLOOKUP($A4,PayRateEntry!$A$4:$J$90,7,FALSE),"")</f>
      </c>
      <c r="V4" s="88">
        <f>IF(DataEntry!V84="w",VLOOKUP($A4,PayRateEntry!$A$4:$J$90,7,FALSE),"")</f>
      </c>
      <c r="W4" s="88">
        <f>IF(DataEntry!W84="w",VLOOKUP($A4,PayRateEntry!$A$4:$J$90,7,FALSE),"")</f>
      </c>
      <c r="X4" s="88">
        <f>IF(DataEntry!X84="w",VLOOKUP($A4,PayRateEntry!$A$4:$J$90,7,FALSE),"")</f>
      </c>
      <c r="Y4" s="88">
        <f>IF(DataEntry!Y84="w",VLOOKUP($A4,PayRateEntry!$A$4:$J$90,7,FALSE),"")</f>
      </c>
      <c r="Z4" s="88">
        <f>IF(DataEntry!Z84="w",VLOOKUP($A4,PayRateEntry!$A$4:$J$90,7,FALSE),"")</f>
      </c>
      <c r="AA4" s="88">
        <f>IF(DataEntry!AA84="w",VLOOKUP($A4,PayRateEntry!$A$4:$J$90,7,FALSE),"")</f>
      </c>
      <c r="AB4" s="88">
        <f>IF(DataEntry!AB84="w",VLOOKUP($A4,PayRateEntry!$A$4:$J$90,7,FALSE),"")</f>
      </c>
      <c r="AC4" s="88">
        <f>IF(DataEntry!AC84="w",VLOOKUP($A4,PayRateEntry!$A$4:$J$90,7,FALSE),"")</f>
      </c>
      <c r="AD4" s="88">
        <f>IF(DataEntry!AD84="w",VLOOKUP($A4,PayRateEntry!$A$4:$J$90,7,FALSE),"")</f>
      </c>
      <c r="AE4" s="88">
        <f>IF(DataEntry!AE84="w",VLOOKUP($A4,PayRateEntry!$A$4:$J$90,7,FALSE),"")</f>
      </c>
      <c r="AF4" s="88">
        <f>IF(DataEntry!AF84="w",VLOOKUP($A4,PayRateEntry!$A$4:$J$90,7,FALSE),"")</f>
      </c>
      <c r="AG4" s="88">
        <f>IF(DataEntry!AG84="w",VLOOKUP($A4,PayRateEntry!$A$4:$J$90,7,FALSE),"")</f>
      </c>
      <c r="AH4" s="88">
        <f>IF(DataEntry!AH84="w",VLOOKUP($A4,PayRateEntry!$A$4:$J$90,7,FALSE),"")</f>
      </c>
      <c r="AI4" s="88">
        <f>IF(DataEntry!AI84="w",VLOOKUP($A4,PayRateEntry!$A$4:$J$90,7,FALSE),"")</f>
      </c>
      <c r="AJ4" s="88">
        <f>IF(DataEntry!AJ84="w",VLOOKUP($A4,PayRateEntry!$A$4:$J$90,7,FALSE),"")</f>
      </c>
      <c r="AK4" s="88">
        <f>IF(DataEntry!AK84="w",VLOOKUP($A4,PayRateEntry!$A$4:$J$90,7,FALSE),"")</f>
      </c>
      <c r="AL4" s="88">
        <f>IF(DataEntry!AL84="w",VLOOKUP($A4,PayRateEntry!$A$4:$J$90,7,FALSE),"")</f>
      </c>
      <c r="AM4" s="88"/>
      <c r="AN4" s="88"/>
      <c r="AO4" s="88"/>
    </row>
    <row r="5" spans="1:41" ht="12.75">
      <c r="A5" s="88">
        <f>DataEntry!A68</f>
        <v>0</v>
      </c>
      <c r="B5" s="88">
        <f>IF(DataEntry!B85="w",VLOOKUP($A5,PayRateEntry!$A$4:$J$90,7,FALSE),"")</f>
      </c>
      <c r="C5" s="88">
        <f>IF(DataEntry!C85="w",VLOOKUP($A5,PayRateEntry!$A$4:$J$90,7,FALSE),"")</f>
      </c>
      <c r="D5" s="88">
        <f>IF(DataEntry!D85="w",VLOOKUP($A5,PayRateEntry!$A$4:$J$90,7,FALSE),"")</f>
      </c>
      <c r="E5" s="88">
        <f>IF(DataEntry!E85="w",VLOOKUP($A5,PayRateEntry!$A$4:$J$90,7,FALSE),"")</f>
      </c>
      <c r="F5" s="88">
        <f>IF(DataEntry!F85="w",VLOOKUP($A5,PayRateEntry!$A$4:$J$90,7,FALSE),"")</f>
      </c>
      <c r="G5" s="88">
        <f>IF(DataEntry!G85="w",VLOOKUP($A5,PayRateEntry!$A$4:$J$90,7,FALSE),"")</f>
      </c>
      <c r="H5" s="88">
        <f>IF(DataEntry!H85="w",VLOOKUP($A5,PayRateEntry!$A$4:$J$90,7,FALSE),"")</f>
      </c>
      <c r="I5" s="88">
        <f>IF(DataEntry!I85="w",VLOOKUP($A5,PayRateEntry!$A$4:$J$90,7,FALSE),"")</f>
      </c>
      <c r="J5" s="88">
        <f>IF(DataEntry!J85="w",VLOOKUP($A5,PayRateEntry!$A$4:$J$90,7,FALSE),"")</f>
      </c>
      <c r="K5" s="88">
        <f>IF(DataEntry!K85="w",VLOOKUP($A5,PayRateEntry!$A$4:$J$90,7,FALSE),"")</f>
      </c>
      <c r="L5" s="88">
        <f>IF(DataEntry!L85="w",VLOOKUP($A5,PayRateEntry!$A$4:$J$90,7,FALSE),"")</f>
      </c>
      <c r="M5" s="88">
        <f>IF(DataEntry!M85="w",VLOOKUP($A5,PayRateEntry!$A$4:$J$90,7,FALSE),"")</f>
      </c>
      <c r="N5" s="88">
        <f>IF(DataEntry!N85="w",VLOOKUP($A5,PayRateEntry!$A$4:$J$90,7,FALSE),"")</f>
      </c>
      <c r="O5" s="88">
        <f>IF(DataEntry!O85="w",VLOOKUP($A5,PayRateEntry!$A$4:$J$90,7,FALSE),"")</f>
      </c>
      <c r="P5" s="88">
        <f>IF(DataEntry!P85="w",VLOOKUP($A5,PayRateEntry!$A$4:$J$90,7,FALSE),"")</f>
      </c>
      <c r="Q5" s="88">
        <f>IF(DataEntry!Q85="w",VLOOKUP($A5,PayRateEntry!$A$4:$J$90,7,FALSE),"")</f>
      </c>
      <c r="R5" s="88">
        <f>IF(DataEntry!R85="w",VLOOKUP($A5,PayRateEntry!$A$4:$J$90,7,FALSE),"")</f>
      </c>
      <c r="S5" s="88">
        <f>IF(DataEntry!S85="w",VLOOKUP($A5,PayRateEntry!$A$4:$J$90,7,FALSE),"")</f>
      </c>
      <c r="T5" s="88">
        <f>IF(DataEntry!T85="w",VLOOKUP($A5,PayRateEntry!$A$4:$J$90,7,FALSE),"")</f>
      </c>
      <c r="U5" s="88">
        <f>IF(DataEntry!U85="w",VLOOKUP($A5,PayRateEntry!$A$4:$J$90,7,FALSE),"")</f>
      </c>
      <c r="V5" s="88">
        <f>IF(DataEntry!V85="w",VLOOKUP($A5,PayRateEntry!$A$4:$J$90,7,FALSE),"")</f>
      </c>
      <c r="W5" s="88">
        <f>IF(DataEntry!W85="w",VLOOKUP($A5,PayRateEntry!$A$4:$J$90,7,FALSE),"")</f>
      </c>
      <c r="X5" s="88">
        <f>IF(DataEntry!X85="w",VLOOKUP($A5,PayRateEntry!$A$4:$J$90,7,FALSE),"")</f>
      </c>
      <c r="Y5" s="88">
        <f>IF(DataEntry!Y85="w",VLOOKUP($A5,PayRateEntry!$A$4:$J$90,7,FALSE),"")</f>
      </c>
      <c r="Z5" s="88">
        <f>IF(DataEntry!Z85="w",VLOOKUP($A5,PayRateEntry!$A$4:$J$90,7,FALSE),"")</f>
      </c>
      <c r="AA5" s="88">
        <f>IF(DataEntry!AA85="w",VLOOKUP($A5,PayRateEntry!$A$4:$J$90,7,FALSE),"")</f>
      </c>
      <c r="AB5" s="88">
        <f>IF(DataEntry!AB85="w",VLOOKUP($A5,PayRateEntry!$A$4:$J$90,7,FALSE),"")</f>
      </c>
      <c r="AC5" s="88">
        <f>IF(DataEntry!AC85="w",VLOOKUP($A5,PayRateEntry!$A$4:$J$90,7,FALSE),"")</f>
      </c>
      <c r="AD5" s="88">
        <f>IF(DataEntry!AD85="w",VLOOKUP($A5,PayRateEntry!$A$4:$J$90,7,FALSE),"")</f>
      </c>
      <c r="AE5" s="88">
        <f>IF(DataEntry!AE85="w",VLOOKUP($A5,PayRateEntry!$A$4:$J$90,7,FALSE),"")</f>
      </c>
      <c r="AF5" s="88">
        <f>IF(DataEntry!AF85="w",VLOOKUP($A5,PayRateEntry!$A$4:$J$90,7,FALSE),"")</f>
      </c>
      <c r="AG5" s="88">
        <f>IF(DataEntry!AG85="w",VLOOKUP($A5,PayRateEntry!$A$4:$J$90,7,FALSE),"")</f>
      </c>
      <c r="AH5" s="88">
        <f>IF(DataEntry!AH85="w",VLOOKUP($A5,PayRateEntry!$A$4:$J$90,7,FALSE),"")</f>
      </c>
      <c r="AI5" s="88">
        <f>IF(DataEntry!AI85="w",VLOOKUP($A5,PayRateEntry!$A$4:$J$90,7,FALSE),"")</f>
      </c>
      <c r="AJ5" s="88">
        <f>IF(DataEntry!AJ85="w",VLOOKUP($A5,PayRateEntry!$A$4:$J$90,7,FALSE),"")</f>
      </c>
      <c r="AK5" s="88">
        <f>IF(DataEntry!AK85="w",VLOOKUP($A5,PayRateEntry!$A$4:$J$90,7,FALSE),"")</f>
      </c>
      <c r="AL5" s="88">
        <f>IF(DataEntry!AL85="w",VLOOKUP($A5,PayRateEntry!$A$4:$J$90,7,FALSE),"")</f>
      </c>
      <c r="AM5" s="88"/>
      <c r="AN5" s="88"/>
      <c r="AO5" s="88"/>
    </row>
    <row r="6" spans="1:41" ht="12.75">
      <c r="A6" s="88">
        <f>DataEntry!A69</f>
        <v>0</v>
      </c>
      <c r="B6" s="88">
        <f>IF(DataEntry!B86="w",VLOOKUP($A6,PayRateEntry!$A$4:$J$90,7,FALSE),"")</f>
      </c>
      <c r="C6" s="88">
        <f>IF(DataEntry!C86="w",VLOOKUP($A6,PayRateEntry!$A$4:$J$90,7,FALSE),"")</f>
      </c>
      <c r="D6" s="88">
        <f>IF(DataEntry!D86="w",VLOOKUP($A6,PayRateEntry!$A$4:$J$90,7,FALSE),"")</f>
      </c>
      <c r="E6" s="88">
        <f>IF(DataEntry!E86="w",VLOOKUP($A6,PayRateEntry!$A$4:$J$90,7,FALSE),"")</f>
      </c>
      <c r="F6" s="88">
        <f>IF(DataEntry!F86="w",VLOOKUP($A6,PayRateEntry!$A$4:$J$90,7,FALSE),"")</f>
      </c>
      <c r="G6" s="88">
        <f>IF(DataEntry!G86="w",VLOOKUP($A6,PayRateEntry!$A$4:$J$90,7,FALSE),"")</f>
      </c>
      <c r="H6" s="88">
        <f>IF(DataEntry!H86="w",VLOOKUP($A6,PayRateEntry!$A$4:$J$90,7,FALSE),"")</f>
      </c>
      <c r="I6" s="88">
        <f>IF(DataEntry!I86="w",VLOOKUP($A6,PayRateEntry!$A$4:$J$90,7,FALSE),"")</f>
      </c>
      <c r="J6" s="88">
        <f>IF(DataEntry!J86="w",VLOOKUP($A6,PayRateEntry!$A$4:$J$90,7,FALSE),"")</f>
      </c>
      <c r="K6" s="88">
        <f>IF(DataEntry!K86="w",VLOOKUP($A6,PayRateEntry!$A$4:$J$90,7,FALSE),"")</f>
      </c>
      <c r="L6" s="88">
        <f>IF(DataEntry!L86="w",VLOOKUP($A6,PayRateEntry!$A$4:$J$90,7,FALSE),"")</f>
      </c>
      <c r="M6" s="88">
        <f>IF(DataEntry!M86="w",VLOOKUP($A6,PayRateEntry!$A$4:$J$90,7,FALSE),"")</f>
      </c>
      <c r="N6" s="88">
        <f>IF(DataEntry!N86="w",VLOOKUP($A6,PayRateEntry!$A$4:$J$90,7,FALSE),"")</f>
      </c>
      <c r="O6" s="88">
        <f>IF(DataEntry!O86="w",VLOOKUP($A6,PayRateEntry!$A$4:$J$90,7,FALSE),"")</f>
      </c>
      <c r="P6" s="88">
        <f>IF(DataEntry!P86="w",VLOOKUP($A6,PayRateEntry!$A$4:$J$90,7,FALSE),"")</f>
      </c>
      <c r="Q6" s="88">
        <f>IF(DataEntry!Q86="w",VLOOKUP($A6,PayRateEntry!$A$4:$J$90,7,FALSE),"")</f>
      </c>
      <c r="R6" s="88">
        <f>IF(DataEntry!R86="w",VLOOKUP($A6,PayRateEntry!$A$4:$J$90,7,FALSE),"")</f>
      </c>
      <c r="S6" s="88">
        <f>IF(DataEntry!S86="w",VLOOKUP($A6,PayRateEntry!$A$4:$J$90,7,FALSE),"")</f>
      </c>
      <c r="T6" s="88">
        <f>IF(DataEntry!T86="w",VLOOKUP($A6,PayRateEntry!$A$4:$J$90,7,FALSE),"")</f>
      </c>
      <c r="U6" s="88">
        <f>IF(DataEntry!U86="w",VLOOKUP($A6,PayRateEntry!$A$4:$J$90,7,FALSE),"")</f>
      </c>
      <c r="V6" s="88">
        <f>IF(DataEntry!V86="w",VLOOKUP($A6,PayRateEntry!$A$4:$J$90,7,FALSE),"")</f>
      </c>
      <c r="W6" s="88">
        <f>IF(DataEntry!W86="w",VLOOKUP($A6,PayRateEntry!$A$4:$J$90,7,FALSE),"")</f>
      </c>
      <c r="X6" s="88">
        <f>IF(DataEntry!X86="w",VLOOKUP($A6,PayRateEntry!$A$4:$J$90,7,FALSE),"")</f>
      </c>
      <c r="Y6" s="88">
        <f>IF(DataEntry!Y86="w",VLOOKUP($A6,PayRateEntry!$A$4:$J$90,7,FALSE),"")</f>
      </c>
      <c r="Z6" s="88">
        <f>IF(DataEntry!Z86="w",VLOOKUP($A6,PayRateEntry!$A$4:$J$90,7,FALSE),"")</f>
      </c>
      <c r="AA6" s="88">
        <f>IF(DataEntry!AA86="w",VLOOKUP($A6,PayRateEntry!$A$4:$J$90,7,FALSE),"")</f>
      </c>
      <c r="AB6" s="88">
        <f>IF(DataEntry!AB86="w",VLOOKUP($A6,PayRateEntry!$A$4:$J$90,7,FALSE),"")</f>
      </c>
      <c r="AC6" s="88">
        <f>IF(DataEntry!AC86="w",VLOOKUP($A6,PayRateEntry!$A$4:$J$90,7,FALSE),"")</f>
      </c>
      <c r="AD6" s="88">
        <f>IF(DataEntry!AD86="w",VLOOKUP($A6,PayRateEntry!$A$4:$J$90,7,FALSE),"")</f>
      </c>
      <c r="AE6" s="88">
        <f>IF(DataEntry!AE86="w",VLOOKUP($A6,PayRateEntry!$A$4:$J$90,7,FALSE),"")</f>
      </c>
      <c r="AF6" s="88">
        <f>IF(DataEntry!AF86="w",VLOOKUP($A6,PayRateEntry!$A$4:$J$90,7,FALSE),"")</f>
      </c>
      <c r="AG6" s="88">
        <f>IF(DataEntry!AG86="w",VLOOKUP($A6,PayRateEntry!$A$4:$J$90,7,FALSE),"")</f>
      </c>
      <c r="AH6" s="88">
        <f>IF(DataEntry!AH86="w",VLOOKUP($A6,PayRateEntry!$A$4:$J$90,7,FALSE),"")</f>
      </c>
      <c r="AI6" s="88">
        <f>IF(DataEntry!AI86="w",VLOOKUP($A6,PayRateEntry!$A$4:$J$90,7,FALSE),"")</f>
      </c>
      <c r="AJ6" s="88">
        <f>IF(DataEntry!AJ86="w",VLOOKUP($A6,PayRateEntry!$A$4:$J$90,7,FALSE),"")</f>
      </c>
      <c r="AK6" s="88">
        <f>IF(DataEntry!AK86="w",VLOOKUP($A6,PayRateEntry!$A$4:$J$90,7,FALSE),"")</f>
      </c>
      <c r="AL6" s="88">
        <f>IF(DataEntry!AL86="w",VLOOKUP($A6,PayRateEntry!$A$4:$J$90,7,FALSE),"")</f>
      </c>
      <c r="AM6" s="88"/>
      <c r="AN6" s="88"/>
      <c r="AO6" s="88"/>
    </row>
    <row r="7" spans="1:41" ht="12.75">
      <c r="A7" s="88">
        <f>DataEntry!A70</f>
        <v>0</v>
      </c>
      <c r="B7" s="88">
        <f>IF(DataEntry!B87="w",VLOOKUP($A7,PayRateEntry!$A$4:$J$90,7,FALSE),"")</f>
      </c>
      <c r="C7" s="88">
        <f>IF(DataEntry!C87="w",VLOOKUP($A7,PayRateEntry!$A$4:$J$90,7,FALSE),"")</f>
      </c>
      <c r="D7" s="88">
        <f>IF(DataEntry!D87="w",VLOOKUP($A7,PayRateEntry!$A$4:$J$90,7,FALSE),"")</f>
      </c>
      <c r="E7" s="88">
        <f>IF(DataEntry!E87="w",VLOOKUP($A7,PayRateEntry!$A$4:$J$90,7,FALSE),"")</f>
      </c>
      <c r="F7" s="88">
        <f>IF(DataEntry!F87="w",VLOOKUP($A7,PayRateEntry!$A$4:$J$90,7,FALSE),"")</f>
      </c>
      <c r="G7" s="88">
        <f>IF(DataEntry!G87="w",VLOOKUP($A7,PayRateEntry!$A$4:$J$90,7,FALSE),"")</f>
      </c>
      <c r="H7" s="88">
        <f>IF(DataEntry!H87="w",VLOOKUP($A7,PayRateEntry!$A$4:$J$90,7,FALSE),"")</f>
      </c>
      <c r="I7" s="88">
        <f>IF(DataEntry!I87="w",VLOOKUP($A7,PayRateEntry!$A$4:$J$90,7,FALSE),"")</f>
      </c>
      <c r="J7" s="88">
        <f>IF(DataEntry!J87="w",VLOOKUP($A7,PayRateEntry!$A$4:$J$90,7,FALSE),"")</f>
      </c>
      <c r="K7" s="88">
        <f>IF(DataEntry!K87="w",VLOOKUP($A7,PayRateEntry!$A$4:$J$90,7,FALSE),"")</f>
      </c>
      <c r="L7" s="88">
        <f>IF(DataEntry!L87="w",VLOOKUP($A7,PayRateEntry!$A$4:$J$90,7,FALSE),"")</f>
      </c>
      <c r="M7" s="88">
        <f>IF(DataEntry!M87="w",VLOOKUP($A7,PayRateEntry!$A$4:$J$90,7,FALSE),"")</f>
      </c>
      <c r="N7" s="88">
        <f>IF(DataEntry!N87="w",VLOOKUP($A7,PayRateEntry!$A$4:$J$90,7,FALSE),"")</f>
      </c>
      <c r="O7" s="88">
        <f>IF(DataEntry!O87="w",VLOOKUP($A7,PayRateEntry!$A$4:$J$90,7,FALSE),"")</f>
      </c>
      <c r="P7" s="88">
        <f>IF(DataEntry!P87="w",VLOOKUP($A7,PayRateEntry!$A$4:$J$90,7,FALSE),"")</f>
      </c>
      <c r="Q7" s="88">
        <f>IF(DataEntry!Q87="w",VLOOKUP($A7,PayRateEntry!$A$4:$J$90,7,FALSE),"")</f>
      </c>
      <c r="R7" s="88">
        <f>IF(DataEntry!R87="w",VLOOKUP($A7,PayRateEntry!$A$4:$J$90,7,FALSE),"")</f>
      </c>
      <c r="S7" s="88">
        <f>IF(DataEntry!S87="w",VLOOKUP($A7,PayRateEntry!$A$4:$J$90,7,FALSE),"")</f>
      </c>
      <c r="T7" s="88">
        <f>IF(DataEntry!T87="w",VLOOKUP($A7,PayRateEntry!$A$4:$J$90,7,FALSE),"")</f>
      </c>
      <c r="U7" s="88">
        <f>IF(DataEntry!U87="w",VLOOKUP($A7,PayRateEntry!$A$4:$J$90,7,FALSE),"")</f>
      </c>
      <c r="V7" s="88">
        <f>IF(DataEntry!V87="w",VLOOKUP($A7,PayRateEntry!$A$4:$J$90,7,FALSE),"")</f>
      </c>
      <c r="W7" s="88">
        <f>IF(DataEntry!W87="w",VLOOKUP($A7,PayRateEntry!$A$4:$J$90,7,FALSE),"")</f>
      </c>
      <c r="X7" s="88">
        <f>IF(DataEntry!X87="w",VLOOKUP($A7,PayRateEntry!$A$4:$J$90,7,FALSE),"")</f>
      </c>
      <c r="Y7" s="88">
        <f>IF(DataEntry!Y87="w",VLOOKUP($A7,PayRateEntry!$A$4:$J$90,7,FALSE),"")</f>
      </c>
      <c r="Z7" s="88">
        <f>IF(DataEntry!Z87="w",VLOOKUP($A7,PayRateEntry!$A$4:$J$90,7,FALSE),"")</f>
      </c>
      <c r="AA7" s="88">
        <f>IF(DataEntry!AA87="w",VLOOKUP($A7,PayRateEntry!$A$4:$J$90,7,FALSE),"")</f>
      </c>
      <c r="AB7" s="88">
        <f>IF(DataEntry!AB87="w",VLOOKUP($A7,PayRateEntry!$A$4:$J$90,7,FALSE),"")</f>
      </c>
      <c r="AC7" s="88">
        <f>IF(DataEntry!AC87="w",VLOOKUP($A7,PayRateEntry!$A$4:$J$90,7,FALSE),"")</f>
      </c>
      <c r="AD7" s="88">
        <f>IF(DataEntry!AD87="w",VLOOKUP($A7,PayRateEntry!$A$4:$J$90,7,FALSE),"")</f>
      </c>
      <c r="AE7" s="88">
        <f>IF(DataEntry!AE87="w",VLOOKUP($A7,PayRateEntry!$A$4:$J$90,7,FALSE),"")</f>
      </c>
      <c r="AF7" s="88">
        <f>IF(DataEntry!AF87="w",VLOOKUP($A7,PayRateEntry!$A$4:$J$90,7,FALSE),"")</f>
      </c>
      <c r="AG7" s="88">
        <f>IF(DataEntry!AG87="w",VLOOKUP($A7,PayRateEntry!$A$4:$J$90,7,FALSE),"")</f>
      </c>
      <c r="AH7" s="88">
        <f>IF(DataEntry!AH87="w",VLOOKUP($A7,PayRateEntry!$A$4:$J$90,7,FALSE),"")</f>
      </c>
      <c r="AI7" s="88">
        <f>IF(DataEntry!AI87="w",VLOOKUP($A7,PayRateEntry!$A$4:$J$90,7,FALSE),"")</f>
      </c>
      <c r="AJ7" s="88">
        <f>IF(DataEntry!AJ87="w",VLOOKUP($A7,PayRateEntry!$A$4:$J$90,7,FALSE),"")</f>
      </c>
      <c r="AK7" s="88">
        <f>IF(DataEntry!AK87="w",VLOOKUP($A7,PayRateEntry!$A$4:$J$90,7,FALSE),"")</f>
      </c>
      <c r="AL7" s="88">
        <f>IF(DataEntry!AL87="w",VLOOKUP($A7,PayRateEntry!$A$4:$J$90,7,FALSE),"")</f>
      </c>
      <c r="AM7" s="88"/>
      <c r="AN7" s="88"/>
      <c r="AO7" s="88"/>
    </row>
    <row r="8" spans="1:41" ht="12.75">
      <c r="A8" s="88">
        <f>DataEntry!A71</f>
        <v>0</v>
      </c>
      <c r="B8" s="88">
        <f>IF(DataEntry!B88="w",VLOOKUP($A8,PayRateEntry!$A$4:$J$90,7,FALSE),"")</f>
      </c>
      <c r="C8" s="88">
        <f>IF(DataEntry!C88="w",VLOOKUP($A8,PayRateEntry!$A$4:$J$90,7,FALSE),"")</f>
      </c>
      <c r="D8" s="88">
        <f>IF(DataEntry!D88="w",VLOOKUP($A8,PayRateEntry!$A$4:$J$90,7,FALSE),"")</f>
      </c>
      <c r="E8" s="88">
        <f>IF(DataEntry!E88="w",VLOOKUP($A8,PayRateEntry!$A$4:$J$90,7,FALSE),"")</f>
      </c>
      <c r="F8" s="88">
        <f>IF(DataEntry!F88="w",VLOOKUP($A8,PayRateEntry!$A$4:$J$90,7,FALSE),"")</f>
      </c>
      <c r="G8" s="88">
        <f>IF(DataEntry!G88="w",VLOOKUP($A8,PayRateEntry!$A$4:$J$90,7,FALSE),"")</f>
      </c>
      <c r="H8" s="88">
        <f>IF(DataEntry!H88="w",VLOOKUP($A8,PayRateEntry!$A$4:$J$90,7,FALSE),"")</f>
      </c>
      <c r="I8" s="88">
        <f>IF(DataEntry!I88="w",VLOOKUP($A8,PayRateEntry!$A$4:$J$90,7,FALSE),"")</f>
      </c>
      <c r="J8" s="88">
        <f>IF(DataEntry!J88="w",VLOOKUP($A8,PayRateEntry!$A$4:$J$90,7,FALSE),"")</f>
      </c>
      <c r="K8" s="88">
        <f>IF(DataEntry!K88="w",VLOOKUP($A8,PayRateEntry!$A$4:$J$90,7,FALSE),"")</f>
      </c>
      <c r="L8" s="88">
        <f>IF(DataEntry!L88="w",VLOOKUP($A8,PayRateEntry!$A$4:$J$90,7,FALSE),"")</f>
      </c>
      <c r="M8" s="88">
        <f>IF(DataEntry!M88="w",VLOOKUP($A8,PayRateEntry!$A$4:$J$90,7,FALSE),"")</f>
      </c>
      <c r="N8" s="88">
        <f>IF(DataEntry!N88="w",VLOOKUP($A8,PayRateEntry!$A$4:$J$90,7,FALSE),"")</f>
      </c>
      <c r="O8" s="88">
        <f>IF(DataEntry!O88="w",VLOOKUP($A8,PayRateEntry!$A$4:$J$90,7,FALSE),"")</f>
      </c>
      <c r="P8" s="88">
        <f>IF(DataEntry!P88="w",VLOOKUP($A8,PayRateEntry!$A$4:$J$90,7,FALSE),"")</f>
      </c>
      <c r="Q8" s="88">
        <f>IF(DataEntry!Q88="w",VLOOKUP($A8,PayRateEntry!$A$4:$J$90,7,FALSE),"")</f>
      </c>
      <c r="R8" s="88">
        <f>IF(DataEntry!R88="w",VLOOKUP($A8,PayRateEntry!$A$4:$J$90,7,FALSE),"")</f>
      </c>
      <c r="S8" s="88">
        <f>IF(DataEntry!S88="w",VLOOKUP($A8,PayRateEntry!$A$4:$J$90,7,FALSE),"")</f>
      </c>
      <c r="T8" s="88">
        <f>IF(DataEntry!T88="w",VLOOKUP($A8,PayRateEntry!$A$4:$J$90,7,FALSE),"")</f>
      </c>
      <c r="U8" s="88">
        <f>IF(DataEntry!U88="w",VLOOKUP($A8,PayRateEntry!$A$4:$J$90,7,FALSE),"")</f>
      </c>
      <c r="V8" s="88">
        <f>IF(DataEntry!V88="w",VLOOKUP($A8,PayRateEntry!$A$4:$J$90,7,FALSE),"")</f>
      </c>
      <c r="W8" s="88">
        <f>IF(DataEntry!W88="w",VLOOKUP($A8,PayRateEntry!$A$4:$J$90,7,FALSE),"")</f>
      </c>
      <c r="X8" s="88">
        <f>IF(DataEntry!X88="w",VLOOKUP($A8,PayRateEntry!$A$4:$J$90,7,FALSE),"")</f>
      </c>
      <c r="Y8" s="88">
        <f>IF(DataEntry!Y88="w",VLOOKUP($A8,PayRateEntry!$A$4:$J$90,7,FALSE),"")</f>
      </c>
      <c r="Z8" s="88">
        <f>IF(DataEntry!Z88="w",VLOOKUP($A8,PayRateEntry!$A$4:$J$90,7,FALSE),"")</f>
      </c>
      <c r="AA8" s="88">
        <f>IF(DataEntry!AA88="w",VLOOKUP($A8,PayRateEntry!$A$4:$J$90,7,FALSE),"")</f>
      </c>
      <c r="AB8" s="88">
        <f>IF(DataEntry!AB88="w",VLOOKUP($A8,PayRateEntry!$A$4:$J$90,7,FALSE),"")</f>
      </c>
      <c r="AC8" s="88">
        <f>IF(DataEntry!AC88="w",VLOOKUP($A8,PayRateEntry!$A$4:$J$90,7,FALSE),"")</f>
      </c>
      <c r="AD8" s="88">
        <f>IF(DataEntry!AD88="w",VLOOKUP($A8,PayRateEntry!$A$4:$J$90,7,FALSE),"")</f>
      </c>
      <c r="AE8" s="88">
        <f>IF(DataEntry!AE88="w",VLOOKUP($A8,PayRateEntry!$A$4:$J$90,7,FALSE),"")</f>
      </c>
      <c r="AF8" s="88">
        <f>IF(DataEntry!AF88="w",VLOOKUP($A8,PayRateEntry!$A$4:$J$90,7,FALSE),"")</f>
      </c>
      <c r="AG8" s="88">
        <f>IF(DataEntry!AG88="w",VLOOKUP($A8,PayRateEntry!$A$4:$J$90,7,FALSE),"")</f>
      </c>
      <c r="AH8" s="88">
        <f>IF(DataEntry!AH88="w",VLOOKUP($A8,PayRateEntry!$A$4:$J$90,7,FALSE),"")</f>
      </c>
      <c r="AI8" s="88">
        <f>IF(DataEntry!AI88="w",VLOOKUP($A8,PayRateEntry!$A$4:$J$90,7,FALSE),"")</f>
      </c>
      <c r="AJ8" s="88">
        <f>IF(DataEntry!AJ88="w",VLOOKUP($A8,PayRateEntry!$A$4:$J$90,7,FALSE),"")</f>
      </c>
      <c r="AK8" s="88">
        <f>IF(DataEntry!AK88="w",VLOOKUP($A8,PayRateEntry!$A$4:$J$90,7,FALSE),"")</f>
      </c>
      <c r="AL8" s="88">
        <f>IF(DataEntry!AL88="w",VLOOKUP($A8,PayRateEntry!$A$4:$J$90,7,FALSE),"")</f>
      </c>
      <c r="AM8" s="88"/>
      <c r="AN8" s="88"/>
      <c r="AO8" s="88"/>
    </row>
    <row r="9" spans="1:41" ht="12.75">
      <c r="A9" s="88">
        <f>DataEntry!A72</f>
        <v>0</v>
      </c>
      <c r="B9" s="88">
        <f>IF(DataEntry!B89="w",VLOOKUP($A9,PayRateEntry!$A$4:$J$90,7,FALSE),"")</f>
      </c>
      <c r="C9" s="88">
        <f>IF(DataEntry!C89="w",VLOOKUP($A9,PayRateEntry!$A$4:$J$90,7,FALSE),"")</f>
      </c>
      <c r="D9" s="88">
        <f>IF(DataEntry!D89="w",VLOOKUP($A9,PayRateEntry!$A$4:$J$90,7,FALSE),"")</f>
      </c>
      <c r="E9" s="88">
        <f>IF(DataEntry!E89="w",VLOOKUP($A9,PayRateEntry!$A$4:$J$90,7,FALSE),"")</f>
      </c>
      <c r="F9" s="88">
        <f>IF(DataEntry!F89="w",VLOOKUP($A9,PayRateEntry!$A$4:$J$90,7,FALSE),"")</f>
      </c>
      <c r="G9" s="88">
        <f>IF(DataEntry!G89="w",VLOOKUP($A9,PayRateEntry!$A$4:$J$90,7,FALSE),"")</f>
      </c>
      <c r="H9" s="88">
        <f>IF(DataEntry!H89="w",VLOOKUP($A9,PayRateEntry!$A$4:$J$90,7,FALSE),"")</f>
      </c>
      <c r="I9" s="88">
        <f>IF(DataEntry!I89="w",VLOOKUP($A9,PayRateEntry!$A$4:$J$90,7,FALSE),"")</f>
      </c>
      <c r="J9" s="88">
        <f>IF(DataEntry!J89="w",VLOOKUP($A9,PayRateEntry!$A$4:$J$90,7,FALSE),"")</f>
      </c>
      <c r="K9" s="88">
        <f>IF(DataEntry!K89="w",VLOOKUP($A9,PayRateEntry!$A$4:$J$90,7,FALSE),"")</f>
      </c>
      <c r="L9" s="88">
        <f>IF(DataEntry!L89="w",VLOOKUP($A9,PayRateEntry!$A$4:$J$90,7,FALSE),"")</f>
      </c>
      <c r="M9" s="88">
        <f>IF(DataEntry!M89="w",VLOOKUP($A9,PayRateEntry!$A$4:$J$90,7,FALSE),"")</f>
      </c>
      <c r="N9" s="88">
        <f>IF(DataEntry!N89="w",VLOOKUP($A9,PayRateEntry!$A$4:$J$90,7,FALSE),"")</f>
      </c>
      <c r="O9" s="88">
        <f>IF(DataEntry!O89="w",VLOOKUP($A9,PayRateEntry!$A$4:$J$90,7,FALSE),"")</f>
      </c>
      <c r="P9" s="88">
        <f>IF(DataEntry!P89="w",VLOOKUP($A9,PayRateEntry!$A$4:$J$90,7,FALSE),"")</f>
      </c>
      <c r="Q9" s="88">
        <f>IF(DataEntry!Q89="w",VLOOKUP($A9,PayRateEntry!$A$4:$J$90,7,FALSE),"")</f>
      </c>
      <c r="R9" s="88">
        <f>IF(DataEntry!R89="w",VLOOKUP($A9,PayRateEntry!$A$4:$J$90,7,FALSE),"")</f>
      </c>
      <c r="S9" s="88">
        <f>IF(DataEntry!S89="w",VLOOKUP($A9,PayRateEntry!$A$4:$J$90,7,FALSE),"")</f>
      </c>
      <c r="T9" s="88">
        <f>IF(DataEntry!T89="w",VLOOKUP($A9,PayRateEntry!$A$4:$J$90,7,FALSE),"")</f>
      </c>
      <c r="U9" s="88">
        <f>IF(DataEntry!U89="w",VLOOKUP($A9,PayRateEntry!$A$4:$J$90,7,FALSE),"")</f>
      </c>
      <c r="V9" s="88">
        <f>IF(DataEntry!V89="w",VLOOKUP($A9,PayRateEntry!$A$4:$J$90,7,FALSE),"")</f>
      </c>
      <c r="W9" s="88">
        <f>IF(DataEntry!W89="w",VLOOKUP($A9,PayRateEntry!$A$4:$J$90,7,FALSE),"")</f>
      </c>
      <c r="X9" s="88">
        <f>IF(DataEntry!X89="w",VLOOKUP($A9,PayRateEntry!$A$4:$J$90,7,FALSE),"")</f>
      </c>
      <c r="Y9" s="88">
        <f>IF(DataEntry!Y89="w",VLOOKUP($A9,PayRateEntry!$A$4:$J$90,7,FALSE),"")</f>
      </c>
      <c r="Z9" s="88">
        <f>IF(DataEntry!Z89="w",VLOOKUP($A9,PayRateEntry!$A$4:$J$90,7,FALSE),"")</f>
      </c>
      <c r="AA9" s="88">
        <f>IF(DataEntry!AA89="w",VLOOKUP($A9,PayRateEntry!$A$4:$J$90,7,FALSE),"")</f>
      </c>
      <c r="AB9" s="88">
        <f>IF(DataEntry!AB89="w",VLOOKUP($A9,PayRateEntry!$A$4:$J$90,7,FALSE),"")</f>
      </c>
      <c r="AC9" s="88">
        <f>IF(DataEntry!AC89="w",VLOOKUP($A9,PayRateEntry!$A$4:$J$90,7,FALSE),"")</f>
      </c>
      <c r="AD9" s="88">
        <f>IF(DataEntry!AD89="w",VLOOKUP($A9,PayRateEntry!$A$4:$J$90,7,FALSE),"")</f>
      </c>
      <c r="AE9" s="88">
        <f>IF(DataEntry!AE89="w",VLOOKUP($A9,PayRateEntry!$A$4:$J$90,7,FALSE),"")</f>
      </c>
      <c r="AF9" s="88">
        <f>IF(DataEntry!AF89="w",VLOOKUP($A9,PayRateEntry!$A$4:$J$90,7,FALSE),"")</f>
      </c>
      <c r="AG9" s="88">
        <f>IF(DataEntry!AG89="w",VLOOKUP($A9,PayRateEntry!$A$4:$J$90,7,FALSE),"")</f>
      </c>
      <c r="AH9" s="88">
        <f>IF(DataEntry!AH89="w",VLOOKUP($A9,PayRateEntry!$A$4:$J$90,7,FALSE),"")</f>
      </c>
      <c r="AI9" s="88">
        <f>IF(DataEntry!AI89="w",VLOOKUP($A9,PayRateEntry!$A$4:$J$90,7,FALSE),"")</f>
      </c>
      <c r="AJ9" s="88">
        <f>IF(DataEntry!AJ89="w",VLOOKUP($A9,PayRateEntry!$A$4:$J$90,7,FALSE),"")</f>
      </c>
      <c r="AK9" s="88">
        <f>IF(DataEntry!AK89="w",VLOOKUP($A9,PayRateEntry!$A$4:$J$90,7,FALSE),"")</f>
      </c>
      <c r="AL9" s="88">
        <f>IF(DataEntry!AL89="w",VLOOKUP($A9,PayRateEntry!$A$4:$J$90,7,FALSE),"")</f>
      </c>
      <c r="AM9" s="88"/>
      <c r="AN9" s="88"/>
      <c r="AO9" s="88"/>
    </row>
    <row r="10" spans="1:41" ht="12.75">
      <c r="A10" s="88">
        <f>DataEntry!A73</f>
        <v>0</v>
      </c>
      <c r="B10" s="88">
        <f>IF(DataEntry!B90="w",VLOOKUP($A10,PayRateEntry!$A$4:$J$90,7,FALSE),"")</f>
      </c>
      <c r="C10" s="88">
        <f>IF(DataEntry!C90="w",VLOOKUP($A10,PayRateEntry!$A$4:$J$90,7,FALSE),"")</f>
      </c>
      <c r="D10" s="88">
        <f>IF(DataEntry!D90="w",VLOOKUP($A10,PayRateEntry!$A$4:$J$90,7,FALSE),"")</f>
      </c>
      <c r="E10" s="88">
        <f>IF(DataEntry!E90="w",VLOOKUP($A10,PayRateEntry!$A$4:$J$90,7,FALSE),"")</f>
      </c>
      <c r="F10" s="88">
        <f>IF(DataEntry!F90="w",VLOOKUP($A10,PayRateEntry!$A$4:$J$90,7,FALSE),"")</f>
      </c>
      <c r="G10" s="88">
        <f>IF(DataEntry!G90="w",VLOOKUP($A10,PayRateEntry!$A$4:$J$90,7,FALSE),"")</f>
      </c>
      <c r="H10" s="88">
        <f>IF(DataEntry!H90="w",VLOOKUP($A10,PayRateEntry!$A$4:$J$90,7,FALSE),"")</f>
      </c>
      <c r="I10" s="88">
        <f>IF(DataEntry!I90="w",VLOOKUP($A10,PayRateEntry!$A$4:$J$90,7,FALSE),"")</f>
      </c>
      <c r="J10" s="88">
        <f>IF(DataEntry!J90="w",VLOOKUP($A10,PayRateEntry!$A$4:$J$90,7,FALSE),"")</f>
      </c>
      <c r="K10" s="88">
        <f>IF(DataEntry!K90="w",VLOOKUP($A10,PayRateEntry!$A$4:$J$90,7,FALSE),"")</f>
      </c>
      <c r="L10" s="88">
        <f>IF(DataEntry!L90="w",VLOOKUP($A10,PayRateEntry!$A$4:$J$90,7,FALSE),"")</f>
      </c>
      <c r="M10" s="88">
        <f>IF(DataEntry!M90="w",VLOOKUP($A10,PayRateEntry!$A$4:$J$90,7,FALSE),"")</f>
      </c>
      <c r="N10" s="88">
        <f>IF(DataEntry!N90="w",VLOOKUP($A10,PayRateEntry!$A$4:$J$90,7,FALSE),"")</f>
      </c>
      <c r="O10" s="88">
        <f>IF(DataEntry!O90="w",VLOOKUP($A10,PayRateEntry!$A$4:$J$90,7,FALSE),"")</f>
      </c>
      <c r="P10" s="88">
        <f>IF(DataEntry!P90="w",VLOOKUP($A10,PayRateEntry!$A$4:$J$90,7,FALSE),"")</f>
      </c>
      <c r="Q10" s="88">
        <f>IF(DataEntry!Q90="w",VLOOKUP($A10,PayRateEntry!$A$4:$J$90,7,FALSE),"")</f>
      </c>
      <c r="R10" s="88">
        <f>IF(DataEntry!R90="w",VLOOKUP($A10,PayRateEntry!$A$4:$J$90,7,FALSE),"")</f>
      </c>
      <c r="S10" s="88">
        <f>IF(DataEntry!S90="w",VLOOKUP($A10,PayRateEntry!$A$4:$J$90,7,FALSE),"")</f>
      </c>
      <c r="T10" s="88">
        <f>IF(DataEntry!T90="w",VLOOKUP($A10,PayRateEntry!$A$4:$J$90,7,FALSE),"")</f>
      </c>
      <c r="U10" s="88">
        <f>IF(DataEntry!U90="w",VLOOKUP($A10,PayRateEntry!$A$4:$J$90,7,FALSE),"")</f>
      </c>
      <c r="V10" s="88">
        <f>IF(DataEntry!V90="w",VLOOKUP($A10,PayRateEntry!$A$4:$J$90,7,FALSE),"")</f>
      </c>
      <c r="W10" s="88">
        <f>IF(DataEntry!W90="w",VLOOKUP($A10,PayRateEntry!$A$4:$J$90,7,FALSE),"")</f>
      </c>
      <c r="X10" s="88">
        <f>IF(DataEntry!X90="w",VLOOKUP($A10,PayRateEntry!$A$4:$J$90,7,FALSE),"")</f>
      </c>
      <c r="Y10" s="88">
        <f>IF(DataEntry!Y90="w",VLOOKUP($A10,PayRateEntry!$A$4:$J$90,7,FALSE),"")</f>
      </c>
      <c r="Z10" s="88">
        <f>IF(DataEntry!Z90="w",VLOOKUP($A10,PayRateEntry!$A$4:$J$90,7,FALSE),"")</f>
      </c>
      <c r="AA10" s="88">
        <f>IF(DataEntry!AA90="w",VLOOKUP($A10,PayRateEntry!$A$4:$J$90,7,FALSE),"")</f>
      </c>
      <c r="AB10" s="88">
        <f>IF(DataEntry!AB90="w",VLOOKUP($A10,PayRateEntry!$A$4:$J$90,7,FALSE),"")</f>
      </c>
      <c r="AC10" s="88">
        <f>IF(DataEntry!AC90="w",VLOOKUP($A10,PayRateEntry!$A$4:$J$90,7,FALSE),"")</f>
      </c>
      <c r="AD10" s="88">
        <f>IF(DataEntry!AD90="w",VLOOKUP($A10,PayRateEntry!$A$4:$J$90,7,FALSE),"")</f>
      </c>
      <c r="AE10" s="88">
        <f>IF(DataEntry!AE90="w",VLOOKUP($A10,PayRateEntry!$A$4:$J$90,7,FALSE),"")</f>
      </c>
      <c r="AF10" s="88">
        <f>IF(DataEntry!AF90="w",VLOOKUP($A10,PayRateEntry!$A$4:$J$90,7,FALSE),"")</f>
      </c>
      <c r="AG10" s="88">
        <f>IF(DataEntry!AG90="w",VLOOKUP($A10,PayRateEntry!$A$4:$J$90,7,FALSE),"")</f>
      </c>
      <c r="AH10" s="88">
        <f>IF(DataEntry!AH90="w",VLOOKUP($A10,PayRateEntry!$A$4:$J$90,7,FALSE),"")</f>
      </c>
      <c r="AI10" s="88">
        <f>IF(DataEntry!AI90="w",VLOOKUP($A10,PayRateEntry!$A$4:$J$90,7,FALSE),"")</f>
      </c>
      <c r="AJ10" s="88">
        <f>IF(DataEntry!AJ90="w",VLOOKUP($A10,PayRateEntry!$A$4:$J$90,7,FALSE),"")</f>
      </c>
      <c r="AK10" s="88">
        <f>IF(DataEntry!AK90="w",VLOOKUP($A10,PayRateEntry!$A$4:$J$90,7,FALSE),"")</f>
      </c>
      <c r="AL10" s="88">
        <f>IF(DataEntry!AL90="w",VLOOKUP($A10,PayRateEntry!$A$4:$J$90,7,FALSE),"")</f>
      </c>
      <c r="AM10" s="88"/>
      <c r="AN10" s="88"/>
      <c r="AO10" s="88"/>
    </row>
    <row r="11" spans="1:41" ht="12.75">
      <c r="A11" s="88">
        <f>DataEntry!A74</f>
        <v>0</v>
      </c>
      <c r="B11" s="88">
        <f>IF(DataEntry!B91="w",VLOOKUP($A11,PayRateEntry!$A$4:$J$90,7,FALSE),"")</f>
      </c>
      <c r="C11" s="88">
        <f>IF(DataEntry!C91="w",VLOOKUP($A11,PayRateEntry!$A$4:$J$90,7,FALSE),"")</f>
      </c>
      <c r="D11" s="88">
        <f>IF(DataEntry!D91="w",VLOOKUP($A11,PayRateEntry!$A$4:$J$90,7,FALSE),"")</f>
      </c>
      <c r="E11" s="88">
        <f>IF(DataEntry!E91="w",VLOOKUP($A11,PayRateEntry!$A$4:$J$90,7,FALSE),"")</f>
      </c>
      <c r="F11" s="88">
        <f>IF(DataEntry!F91="w",VLOOKUP($A11,PayRateEntry!$A$4:$J$90,7,FALSE),"")</f>
      </c>
      <c r="G11" s="88">
        <f>IF(DataEntry!G91="w",VLOOKUP($A11,PayRateEntry!$A$4:$J$90,7,FALSE),"")</f>
      </c>
      <c r="H11" s="88">
        <f>IF(DataEntry!H91="w",VLOOKUP($A11,PayRateEntry!$A$4:$J$90,7,FALSE),"")</f>
      </c>
      <c r="I11" s="88">
        <f>IF(DataEntry!I91="w",VLOOKUP($A11,PayRateEntry!$A$4:$J$90,7,FALSE),"")</f>
      </c>
      <c r="J11" s="88">
        <f>IF(DataEntry!J91="w",VLOOKUP($A11,PayRateEntry!$A$4:$J$90,7,FALSE),"")</f>
      </c>
      <c r="K11" s="88">
        <f>IF(DataEntry!K91="w",VLOOKUP($A11,PayRateEntry!$A$4:$J$90,7,FALSE),"")</f>
      </c>
      <c r="L11" s="88">
        <f>IF(DataEntry!L91="w",VLOOKUP($A11,PayRateEntry!$A$4:$J$90,7,FALSE),"")</f>
      </c>
      <c r="M11" s="88">
        <f>IF(DataEntry!M91="w",VLOOKUP($A11,PayRateEntry!$A$4:$J$90,7,FALSE),"")</f>
      </c>
      <c r="N11" s="88">
        <f>IF(DataEntry!N91="w",VLOOKUP($A11,PayRateEntry!$A$4:$J$90,7,FALSE),"")</f>
      </c>
      <c r="O11" s="88">
        <f>IF(DataEntry!O91="w",VLOOKUP($A11,PayRateEntry!$A$4:$J$90,7,FALSE),"")</f>
      </c>
      <c r="P11" s="88">
        <f>IF(DataEntry!P91="w",VLOOKUP($A11,PayRateEntry!$A$4:$J$90,7,FALSE),"")</f>
      </c>
      <c r="Q11" s="88">
        <f>IF(DataEntry!Q91="w",VLOOKUP($A11,PayRateEntry!$A$4:$J$90,7,FALSE),"")</f>
      </c>
      <c r="R11" s="88">
        <f>IF(DataEntry!R91="w",VLOOKUP($A11,PayRateEntry!$A$4:$J$90,7,FALSE),"")</f>
      </c>
      <c r="S11" s="88">
        <f>IF(DataEntry!S91="w",VLOOKUP($A11,PayRateEntry!$A$4:$J$90,7,FALSE),"")</f>
      </c>
      <c r="T11" s="88">
        <f>IF(DataEntry!T91="w",VLOOKUP($A11,PayRateEntry!$A$4:$J$90,7,FALSE),"")</f>
      </c>
      <c r="U11" s="88">
        <f>IF(DataEntry!U91="w",VLOOKUP($A11,PayRateEntry!$A$4:$J$90,7,FALSE),"")</f>
      </c>
      <c r="V11" s="88">
        <f>IF(DataEntry!V91="w",VLOOKUP($A11,PayRateEntry!$A$4:$J$90,7,FALSE),"")</f>
      </c>
      <c r="W11" s="88">
        <f>IF(DataEntry!W91="w",VLOOKUP($A11,PayRateEntry!$A$4:$J$90,7,FALSE),"")</f>
      </c>
      <c r="X11" s="88">
        <f>IF(DataEntry!X91="w",VLOOKUP($A11,PayRateEntry!$A$4:$J$90,7,FALSE),"")</f>
      </c>
      <c r="Y11" s="88">
        <f>IF(DataEntry!Y91="w",VLOOKUP($A11,PayRateEntry!$A$4:$J$90,7,FALSE),"")</f>
      </c>
      <c r="Z11" s="88">
        <f>IF(DataEntry!Z91="w",VLOOKUP($A11,PayRateEntry!$A$4:$J$90,7,FALSE),"")</f>
      </c>
      <c r="AA11" s="88">
        <f>IF(DataEntry!AA91="w",VLOOKUP($A11,PayRateEntry!$A$4:$J$90,7,FALSE),"")</f>
      </c>
      <c r="AB11" s="88">
        <f>IF(DataEntry!AB91="w",VLOOKUP($A11,PayRateEntry!$A$4:$J$90,7,FALSE),"")</f>
      </c>
      <c r="AC11" s="88">
        <f>IF(DataEntry!AC91="w",VLOOKUP($A11,PayRateEntry!$A$4:$J$90,7,FALSE),"")</f>
      </c>
      <c r="AD11" s="88">
        <f>IF(DataEntry!AD91="w",VLOOKUP($A11,PayRateEntry!$A$4:$J$90,7,FALSE),"")</f>
      </c>
      <c r="AE11" s="88">
        <f>IF(DataEntry!AE91="w",VLOOKUP($A11,PayRateEntry!$A$4:$J$90,7,FALSE),"")</f>
      </c>
      <c r="AF11" s="88">
        <f>IF(DataEntry!AF91="w",VLOOKUP($A11,PayRateEntry!$A$4:$J$90,7,FALSE),"")</f>
      </c>
      <c r="AG11" s="88">
        <f>IF(DataEntry!AG91="w",VLOOKUP($A11,PayRateEntry!$A$4:$J$90,7,FALSE),"")</f>
      </c>
      <c r="AH11" s="88">
        <f>IF(DataEntry!AH91="w",VLOOKUP($A11,PayRateEntry!$A$4:$J$90,7,FALSE),"")</f>
      </c>
      <c r="AI11" s="88">
        <f>IF(DataEntry!AI91="w",VLOOKUP($A11,PayRateEntry!$A$4:$J$90,7,FALSE),"")</f>
      </c>
      <c r="AJ11" s="88">
        <f>IF(DataEntry!AJ91="w",VLOOKUP($A11,PayRateEntry!$A$4:$J$90,7,FALSE),"")</f>
      </c>
      <c r="AK11" s="88">
        <f>IF(DataEntry!AK91="w",VLOOKUP($A11,PayRateEntry!$A$4:$J$90,7,FALSE),"")</f>
      </c>
      <c r="AL11" s="88">
        <f>IF(DataEntry!AL91="w",VLOOKUP($A11,PayRateEntry!$A$4:$J$90,7,FALSE),"")</f>
      </c>
      <c r="AM11" s="88"/>
      <c r="AN11" s="88"/>
      <c r="AO11" s="88"/>
    </row>
    <row r="12" spans="1:41" ht="12.75">
      <c r="A12" s="88">
        <f>DataEntry!A75</f>
        <v>0</v>
      </c>
      <c r="B12" s="88">
        <f>IF(DataEntry!B92="w",VLOOKUP($A12,PayRateEntry!$A$4:$J$90,7,FALSE),"")</f>
      </c>
      <c r="C12" s="88">
        <f>IF(DataEntry!C92="w",VLOOKUP($A12,PayRateEntry!$A$4:$J$90,7,FALSE),"")</f>
      </c>
      <c r="D12" s="88">
        <f>IF(DataEntry!D92="w",VLOOKUP($A12,PayRateEntry!$A$4:$J$90,7,FALSE),"")</f>
      </c>
      <c r="E12" s="88">
        <f>IF(DataEntry!E92="w",VLOOKUP($A12,PayRateEntry!$A$4:$J$90,7,FALSE),"")</f>
      </c>
      <c r="F12" s="88">
        <f>IF(DataEntry!F92="w",VLOOKUP($A12,PayRateEntry!$A$4:$J$90,7,FALSE),"")</f>
      </c>
      <c r="G12" s="88">
        <f>IF(DataEntry!G92="w",VLOOKUP($A12,PayRateEntry!$A$4:$J$90,7,FALSE),"")</f>
      </c>
      <c r="H12" s="88">
        <f>IF(DataEntry!H92="w",VLOOKUP($A12,PayRateEntry!$A$4:$J$90,7,FALSE),"")</f>
      </c>
      <c r="I12" s="88">
        <f>IF(DataEntry!I92="w",VLOOKUP($A12,PayRateEntry!$A$4:$J$90,7,FALSE),"")</f>
      </c>
      <c r="J12" s="88">
        <f>IF(DataEntry!J92="w",VLOOKUP($A12,PayRateEntry!$A$4:$J$90,7,FALSE),"")</f>
      </c>
      <c r="K12" s="88">
        <f>IF(DataEntry!K92="w",VLOOKUP($A12,PayRateEntry!$A$4:$J$90,7,FALSE),"")</f>
      </c>
      <c r="L12" s="88">
        <f>IF(DataEntry!L92="w",VLOOKUP($A12,PayRateEntry!$A$4:$J$90,7,FALSE),"")</f>
      </c>
      <c r="M12" s="88">
        <f>IF(DataEntry!M92="w",VLOOKUP($A12,PayRateEntry!$A$4:$J$90,7,FALSE),"")</f>
      </c>
      <c r="N12" s="88">
        <f>IF(DataEntry!N92="w",VLOOKUP($A12,PayRateEntry!$A$4:$J$90,7,FALSE),"")</f>
      </c>
      <c r="O12" s="88">
        <f>IF(DataEntry!O92="w",VLOOKUP($A12,PayRateEntry!$A$4:$J$90,7,FALSE),"")</f>
      </c>
      <c r="P12" s="88">
        <f>IF(DataEntry!P92="w",VLOOKUP($A12,PayRateEntry!$A$4:$J$90,7,FALSE),"")</f>
      </c>
      <c r="Q12" s="88">
        <f>IF(DataEntry!Q92="w",VLOOKUP($A12,PayRateEntry!$A$4:$J$90,7,FALSE),"")</f>
      </c>
      <c r="R12" s="88">
        <f>IF(DataEntry!R92="w",VLOOKUP($A12,PayRateEntry!$A$4:$J$90,7,FALSE),"")</f>
      </c>
      <c r="S12" s="88">
        <f>IF(DataEntry!S92="w",VLOOKUP($A12,PayRateEntry!$A$4:$J$90,7,FALSE),"")</f>
      </c>
      <c r="T12" s="88">
        <f>IF(DataEntry!T92="w",VLOOKUP($A12,PayRateEntry!$A$4:$J$90,7,FALSE),"")</f>
      </c>
      <c r="U12" s="88">
        <f>IF(DataEntry!U92="w",VLOOKUP($A12,PayRateEntry!$A$4:$J$90,7,FALSE),"")</f>
      </c>
      <c r="V12" s="88">
        <f>IF(DataEntry!V92="w",VLOOKUP($A12,PayRateEntry!$A$4:$J$90,7,FALSE),"")</f>
      </c>
      <c r="W12" s="88">
        <f>IF(DataEntry!W92="w",VLOOKUP($A12,PayRateEntry!$A$4:$J$90,7,FALSE),"")</f>
      </c>
      <c r="X12" s="88">
        <f>IF(DataEntry!X92="w",VLOOKUP($A12,PayRateEntry!$A$4:$J$90,7,FALSE),"")</f>
      </c>
      <c r="Y12" s="88">
        <f>IF(DataEntry!Y92="w",VLOOKUP($A12,PayRateEntry!$A$4:$J$90,7,FALSE),"")</f>
      </c>
      <c r="Z12" s="88">
        <f>IF(DataEntry!Z92="w",VLOOKUP($A12,PayRateEntry!$A$4:$J$90,7,FALSE),"")</f>
      </c>
      <c r="AA12" s="88">
        <f>IF(DataEntry!AA92="w",VLOOKUP($A12,PayRateEntry!$A$4:$J$90,7,FALSE),"")</f>
      </c>
      <c r="AB12" s="88">
        <f>IF(DataEntry!AB92="w",VLOOKUP($A12,PayRateEntry!$A$4:$J$90,7,FALSE),"")</f>
      </c>
      <c r="AC12" s="88">
        <f>IF(DataEntry!AC92="w",VLOOKUP($A12,PayRateEntry!$A$4:$J$90,7,FALSE),"")</f>
      </c>
      <c r="AD12" s="88">
        <f>IF(DataEntry!AD92="w",VLOOKUP($A12,PayRateEntry!$A$4:$J$90,7,FALSE),"")</f>
      </c>
      <c r="AE12" s="88">
        <f>IF(DataEntry!AE92="w",VLOOKUP($A12,PayRateEntry!$A$4:$J$90,7,FALSE),"")</f>
      </c>
      <c r="AF12" s="88">
        <f>IF(DataEntry!AF92="w",VLOOKUP($A12,PayRateEntry!$A$4:$J$90,7,FALSE),"")</f>
      </c>
      <c r="AG12" s="88">
        <f>IF(DataEntry!AG92="w",VLOOKUP($A12,PayRateEntry!$A$4:$J$90,7,FALSE),"")</f>
      </c>
      <c r="AH12" s="88">
        <f>IF(DataEntry!AH92="w",VLOOKUP($A12,PayRateEntry!$A$4:$J$90,7,FALSE),"")</f>
      </c>
      <c r="AI12" s="88">
        <f>IF(DataEntry!AI92="w",VLOOKUP($A12,PayRateEntry!$A$4:$J$90,7,FALSE),"")</f>
      </c>
      <c r="AJ12" s="88">
        <f>IF(DataEntry!AJ92="w",VLOOKUP($A12,PayRateEntry!$A$4:$J$90,7,FALSE),"")</f>
      </c>
      <c r="AK12" s="88">
        <f>IF(DataEntry!AK92="w",VLOOKUP($A12,PayRateEntry!$A$4:$J$90,7,FALSE),"")</f>
      </c>
      <c r="AL12" s="88">
        <f>IF(DataEntry!AL92="w",VLOOKUP($A12,PayRateEntry!$A$4:$J$90,7,FALSE),"")</f>
      </c>
      <c r="AM12" s="88"/>
      <c r="AN12" s="88"/>
      <c r="AO12" s="88"/>
    </row>
    <row r="13" spans="1:41" ht="12.75">
      <c r="A13" s="88">
        <f>DataEntry!A76</f>
        <v>0</v>
      </c>
      <c r="B13" s="88">
        <f>IF(DataEntry!B93="w",VLOOKUP($A13,PayRateEntry!$A$4:$J$90,7,FALSE),"")</f>
      </c>
      <c r="C13" s="88">
        <f>IF(DataEntry!C93="w",VLOOKUP($A13,PayRateEntry!$A$4:$J$90,7,FALSE),"")</f>
      </c>
      <c r="D13" s="88">
        <f>IF(DataEntry!D93="w",VLOOKUP($A13,PayRateEntry!$A$4:$J$90,7,FALSE),"")</f>
      </c>
      <c r="E13" s="88">
        <f>IF(DataEntry!E93="w",VLOOKUP($A13,PayRateEntry!$A$4:$J$90,7,FALSE),"")</f>
      </c>
      <c r="F13" s="88">
        <f>IF(DataEntry!F93="w",VLOOKUP($A13,PayRateEntry!$A$4:$J$90,7,FALSE),"")</f>
      </c>
      <c r="G13" s="88">
        <f>IF(DataEntry!G93="w",VLOOKUP($A13,PayRateEntry!$A$4:$J$90,7,FALSE),"")</f>
      </c>
      <c r="H13" s="88">
        <f>IF(DataEntry!H93="w",VLOOKUP($A13,PayRateEntry!$A$4:$J$90,7,FALSE),"")</f>
      </c>
      <c r="I13" s="88">
        <f>IF(DataEntry!I93="w",VLOOKUP($A13,PayRateEntry!$A$4:$J$90,7,FALSE),"")</f>
      </c>
      <c r="J13" s="88">
        <f>IF(DataEntry!J93="w",VLOOKUP($A13,PayRateEntry!$A$4:$J$90,7,FALSE),"")</f>
      </c>
      <c r="K13" s="88">
        <f>IF(DataEntry!K93="w",VLOOKUP($A13,PayRateEntry!$A$4:$J$90,7,FALSE),"")</f>
      </c>
      <c r="L13" s="88">
        <f>IF(DataEntry!L93="w",VLOOKUP($A13,PayRateEntry!$A$4:$J$90,7,FALSE),"")</f>
      </c>
      <c r="M13" s="88">
        <f>IF(DataEntry!M93="w",VLOOKUP($A13,PayRateEntry!$A$4:$J$90,7,FALSE),"")</f>
      </c>
      <c r="N13" s="88">
        <f>IF(DataEntry!N93="w",VLOOKUP($A13,PayRateEntry!$A$4:$J$90,7,FALSE),"")</f>
      </c>
      <c r="O13" s="88">
        <f>IF(DataEntry!O93="w",VLOOKUP($A13,PayRateEntry!$A$4:$J$90,7,FALSE),"")</f>
      </c>
      <c r="P13" s="88">
        <f>IF(DataEntry!P93="w",VLOOKUP($A13,PayRateEntry!$A$4:$J$90,7,FALSE),"")</f>
      </c>
      <c r="Q13" s="88">
        <f>IF(DataEntry!Q93="w",VLOOKUP($A13,PayRateEntry!$A$4:$J$90,7,FALSE),"")</f>
      </c>
      <c r="R13" s="88">
        <f>IF(DataEntry!R93="w",VLOOKUP($A13,PayRateEntry!$A$4:$J$90,7,FALSE),"")</f>
      </c>
      <c r="S13" s="88">
        <f>IF(DataEntry!S93="w",VLOOKUP($A13,PayRateEntry!$A$4:$J$90,7,FALSE),"")</f>
      </c>
      <c r="T13" s="88">
        <f>IF(DataEntry!T93="w",VLOOKUP($A13,PayRateEntry!$A$4:$J$90,7,FALSE),"")</f>
      </c>
      <c r="U13" s="88">
        <f>IF(DataEntry!U93="w",VLOOKUP($A13,PayRateEntry!$A$4:$J$90,7,FALSE),"")</f>
      </c>
      <c r="V13" s="88">
        <f>IF(DataEntry!V93="w",VLOOKUP($A13,PayRateEntry!$A$4:$J$90,7,FALSE),"")</f>
      </c>
      <c r="W13" s="88">
        <f>IF(DataEntry!W93="w",VLOOKUP($A13,PayRateEntry!$A$4:$J$90,7,FALSE),"")</f>
      </c>
      <c r="X13" s="88">
        <f>IF(DataEntry!X93="w",VLOOKUP($A13,PayRateEntry!$A$4:$J$90,7,FALSE),"")</f>
      </c>
      <c r="Y13" s="88">
        <f>IF(DataEntry!Y93="w",VLOOKUP($A13,PayRateEntry!$A$4:$J$90,7,FALSE),"")</f>
      </c>
      <c r="Z13" s="88">
        <f>IF(DataEntry!Z93="w",VLOOKUP($A13,PayRateEntry!$A$4:$J$90,7,FALSE),"")</f>
      </c>
      <c r="AA13" s="88">
        <f>IF(DataEntry!AA93="w",VLOOKUP($A13,PayRateEntry!$A$4:$J$90,7,FALSE),"")</f>
      </c>
      <c r="AB13" s="88">
        <f>IF(DataEntry!AB93="w",VLOOKUP($A13,PayRateEntry!$A$4:$J$90,7,FALSE),"")</f>
      </c>
      <c r="AC13" s="88">
        <f>IF(DataEntry!AC93="w",VLOOKUP($A13,PayRateEntry!$A$4:$J$90,7,FALSE),"")</f>
      </c>
      <c r="AD13" s="88">
        <f>IF(DataEntry!AD93="w",VLOOKUP($A13,PayRateEntry!$A$4:$J$90,7,FALSE),"")</f>
      </c>
      <c r="AE13" s="88">
        <f>IF(DataEntry!AE93="w",VLOOKUP($A13,PayRateEntry!$A$4:$J$90,7,FALSE),"")</f>
      </c>
      <c r="AF13" s="88">
        <f>IF(DataEntry!AF93="w",VLOOKUP($A13,PayRateEntry!$A$4:$J$90,7,FALSE),"")</f>
      </c>
      <c r="AG13" s="88">
        <f>IF(DataEntry!AG93="w",VLOOKUP($A13,PayRateEntry!$A$4:$J$90,7,FALSE),"")</f>
      </c>
      <c r="AH13" s="88">
        <f>IF(DataEntry!AH93="w",VLOOKUP($A13,PayRateEntry!$A$4:$J$90,7,FALSE),"")</f>
      </c>
      <c r="AI13" s="88">
        <f>IF(DataEntry!AI93="w",VLOOKUP($A13,PayRateEntry!$A$4:$J$90,7,FALSE),"")</f>
      </c>
      <c r="AJ13" s="88">
        <f>IF(DataEntry!AJ93="w",VLOOKUP($A13,PayRateEntry!$A$4:$J$90,7,FALSE),"")</f>
      </c>
      <c r="AK13" s="88">
        <f>IF(DataEntry!AK93="w",VLOOKUP($A13,PayRateEntry!$A$4:$J$90,7,FALSE),"")</f>
      </c>
      <c r="AL13" s="88">
        <f>IF(DataEntry!AL93="w",VLOOKUP($A13,PayRateEntry!$A$4:$J$90,7,FALSE),"")</f>
      </c>
      <c r="AM13" s="88"/>
      <c r="AN13" s="88"/>
      <c r="AO13" s="88"/>
    </row>
    <row r="14" spans="1:41" ht="12.75">
      <c r="A14" s="88">
        <f>DataEntry!A77</f>
        <v>0</v>
      </c>
      <c r="B14" s="88">
        <f>IF(DataEntry!B94="w",VLOOKUP($A14,PayRateEntry!$A$4:$J$90,7,FALSE),"")</f>
      </c>
      <c r="C14" s="88">
        <f>IF(DataEntry!C94="w",VLOOKUP($A14,PayRateEntry!$A$4:$J$90,7,FALSE),"")</f>
      </c>
      <c r="D14" s="88">
        <f>IF(DataEntry!D94="w",VLOOKUP($A14,PayRateEntry!$A$4:$J$90,7,FALSE),"")</f>
      </c>
      <c r="E14" s="88">
        <f>IF(DataEntry!E94="w",VLOOKUP($A14,PayRateEntry!$A$4:$J$90,7,FALSE),"")</f>
      </c>
      <c r="F14" s="88">
        <f>IF(DataEntry!F94="w",VLOOKUP($A14,PayRateEntry!$A$4:$J$90,7,FALSE),"")</f>
      </c>
      <c r="G14" s="88">
        <f>IF(DataEntry!G94="w",VLOOKUP($A14,PayRateEntry!$A$4:$J$90,7,FALSE),"")</f>
      </c>
      <c r="H14" s="88">
        <f>IF(DataEntry!H94="w",VLOOKUP($A14,PayRateEntry!$A$4:$J$90,7,FALSE),"")</f>
      </c>
      <c r="I14" s="88">
        <f>IF(DataEntry!I94="w",VLOOKUP($A14,PayRateEntry!$A$4:$J$90,7,FALSE),"")</f>
      </c>
      <c r="J14" s="88">
        <f>IF(DataEntry!J94="w",VLOOKUP($A14,PayRateEntry!$A$4:$J$90,7,FALSE),"")</f>
      </c>
      <c r="K14" s="88">
        <f>IF(DataEntry!K94="w",VLOOKUP($A14,PayRateEntry!$A$4:$J$90,7,FALSE),"")</f>
      </c>
      <c r="L14" s="88">
        <f>IF(DataEntry!L94="w",VLOOKUP($A14,PayRateEntry!$A$4:$J$90,7,FALSE),"")</f>
      </c>
      <c r="M14" s="88">
        <f>IF(DataEntry!M94="w",VLOOKUP($A14,PayRateEntry!$A$4:$J$90,7,FALSE),"")</f>
      </c>
      <c r="N14" s="88">
        <f>IF(DataEntry!N94="w",VLOOKUP($A14,PayRateEntry!$A$4:$J$90,7,FALSE),"")</f>
      </c>
      <c r="O14" s="88">
        <f>IF(DataEntry!O94="w",VLOOKUP($A14,PayRateEntry!$A$4:$J$90,7,FALSE),"")</f>
      </c>
      <c r="P14" s="88">
        <f>IF(DataEntry!P94="w",VLOOKUP($A14,PayRateEntry!$A$4:$J$90,7,FALSE),"")</f>
      </c>
      <c r="Q14" s="88">
        <f>IF(DataEntry!Q94="w",VLOOKUP($A14,PayRateEntry!$A$4:$J$90,7,FALSE),"")</f>
      </c>
      <c r="R14" s="88">
        <f>IF(DataEntry!R94="w",VLOOKUP($A14,PayRateEntry!$A$4:$J$90,7,FALSE),"")</f>
      </c>
      <c r="S14" s="88">
        <f>IF(DataEntry!S94="w",VLOOKUP($A14,PayRateEntry!$A$4:$J$90,7,FALSE),"")</f>
      </c>
      <c r="T14" s="88">
        <f>IF(DataEntry!T94="w",VLOOKUP($A14,PayRateEntry!$A$4:$J$90,7,FALSE),"")</f>
      </c>
      <c r="U14" s="88">
        <f>IF(DataEntry!U94="w",VLOOKUP($A14,PayRateEntry!$A$4:$J$90,7,FALSE),"")</f>
      </c>
      <c r="V14" s="88">
        <f>IF(DataEntry!V94="w",VLOOKUP($A14,PayRateEntry!$A$4:$J$90,7,FALSE),"")</f>
      </c>
      <c r="W14" s="88">
        <f>IF(DataEntry!W94="w",VLOOKUP($A14,PayRateEntry!$A$4:$J$90,7,FALSE),"")</f>
      </c>
      <c r="X14" s="88">
        <f>IF(DataEntry!X94="w",VLOOKUP($A14,PayRateEntry!$A$4:$J$90,7,FALSE),"")</f>
      </c>
      <c r="Y14" s="88">
        <f>IF(DataEntry!Y94="w",VLOOKUP($A14,PayRateEntry!$A$4:$J$90,7,FALSE),"")</f>
      </c>
      <c r="Z14" s="88">
        <f>IF(DataEntry!Z94="w",VLOOKUP($A14,PayRateEntry!$A$4:$J$90,7,FALSE),"")</f>
      </c>
      <c r="AA14" s="88">
        <f>IF(DataEntry!AA94="w",VLOOKUP($A14,PayRateEntry!$A$4:$J$90,7,FALSE),"")</f>
      </c>
      <c r="AB14" s="88">
        <f>IF(DataEntry!AB94="w",VLOOKUP($A14,PayRateEntry!$A$4:$J$90,7,FALSE),"")</f>
      </c>
      <c r="AC14" s="88">
        <f>IF(DataEntry!AC94="w",VLOOKUP($A14,PayRateEntry!$A$4:$J$90,7,FALSE),"")</f>
      </c>
      <c r="AD14" s="88">
        <f>IF(DataEntry!AD94="w",VLOOKUP($A14,PayRateEntry!$A$4:$J$90,7,FALSE),"")</f>
      </c>
      <c r="AE14" s="88">
        <f>IF(DataEntry!AE94="w",VLOOKUP($A14,PayRateEntry!$A$4:$J$90,7,FALSE),"")</f>
      </c>
      <c r="AF14" s="88">
        <f>IF(DataEntry!AF94="w",VLOOKUP($A14,PayRateEntry!$A$4:$J$90,7,FALSE),"")</f>
      </c>
      <c r="AG14" s="88">
        <f>IF(DataEntry!AG94="w",VLOOKUP($A14,PayRateEntry!$A$4:$J$90,7,FALSE),"")</f>
      </c>
      <c r="AH14" s="88">
        <f>IF(DataEntry!AH94="w",VLOOKUP($A14,PayRateEntry!$A$4:$J$90,7,FALSE),"")</f>
      </c>
      <c r="AI14" s="88">
        <f>IF(DataEntry!AI94="w",VLOOKUP($A14,PayRateEntry!$A$4:$J$90,7,FALSE),"")</f>
      </c>
      <c r="AJ14" s="88">
        <f>IF(DataEntry!AJ94="w",VLOOKUP($A14,PayRateEntry!$A$4:$J$90,7,FALSE),"")</f>
      </c>
      <c r="AK14" s="88">
        <f>IF(DataEntry!AK94="w",VLOOKUP($A14,PayRateEntry!$A$4:$J$90,7,FALSE),"")</f>
      </c>
      <c r="AL14" s="88">
        <f>IF(DataEntry!AL94="w",VLOOKUP($A14,PayRateEntry!$A$4:$J$90,7,FALSE),"")</f>
      </c>
      <c r="AM14" s="88"/>
      <c r="AN14" s="88"/>
      <c r="AO14" s="88"/>
    </row>
    <row r="15" spans="1:41" ht="12.75">
      <c r="A15" s="88">
        <f>DataEntry!A78</f>
        <v>0</v>
      </c>
      <c r="B15" s="88">
        <f>IF(DataEntry!B95="w",VLOOKUP($A15,PayRateEntry!$A$4:$J$90,7,FALSE),"")</f>
      </c>
      <c r="C15" s="88">
        <f>IF(DataEntry!C95="w",VLOOKUP($A15,PayRateEntry!$A$4:$J$90,7,FALSE),"")</f>
      </c>
      <c r="D15" s="88">
        <f>IF(DataEntry!D95="w",VLOOKUP($A15,PayRateEntry!$A$4:$J$90,7,FALSE),"")</f>
      </c>
      <c r="E15" s="88">
        <f>IF(DataEntry!E95="w",VLOOKUP($A15,PayRateEntry!$A$4:$J$90,7,FALSE),"")</f>
      </c>
      <c r="F15" s="88">
        <f>IF(DataEntry!F95="w",VLOOKUP($A15,PayRateEntry!$A$4:$J$90,7,FALSE),"")</f>
      </c>
      <c r="G15" s="88">
        <f>IF(DataEntry!G95="w",VLOOKUP($A15,PayRateEntry!$A$4:$J$90,7,FALSE),"")</f>
      </c>
      <c r="H15" s="88">
        <f>IF(DataEntry!H95="w",VLOOKUP($A15,PayRateEntry!$A$4:$J$90,7,FALSE),"")</f>
      </c>
      <c r="I15" s="88">
        <f>IF(DataEntry!I95="w",VLOOKUP($A15,PayRateEntry!$A$4:$J$90,7,FALSE),"")</f>
      </c>
      <c r="J15" s="88">
        <f>IF(DataEntry!J95="w",VLOOKUP($A15,PayRateEntry!$A$4:$J$90,7,FALSE),"")</f>
      </c>
      <c r="K15" s="88">
        <f>IF(DataEntry!K95="w",VLOOKUP($A15,PayRateEntry!$A$4:$J$90,7,FALSE),"")</f>
      </c>
      <c r="L15" s="88">
        <f>IF(DataEntry!L95="w",VLOOKUP($A15,PayRateEntry!$A$4:$J$90,7,FALSE),"")</f>
      </c>
      <c r="M15" s="88">
        <f>IF(DataEntry!M95="w",VLOOKUP($A15,PayRateEntry!$A$4:$J$90,7,FALSE),"")</f>
      </c>
      <c r="N15" s="88">
        <f>IF(DataEntry!N95="w",VLOOKUP($A15,PayRateEntry!$A$4:$J$90,7,FALSE),"")</f>
      </c>
      <c r="O15" s="88">
        <f>IF(DataEntry!O95="w",VLOOKUP($A15,PayRateEntry!$A$4:$J$90,7,FALSE),"")</f>
      </c>
      <c r="P15" s="88">
        <f>IF(DataEntry!P95="w",VLOOKUP($A15,PayRateEntry!$A$4:$J$90,7,FALSE),"")</f>
      </c>
      <c r="Q15" s="88">
        <f>IF(DataEntry!Q95="w",VLOOKUP($A15,PayRateEntry!$A$4:$J$90,7,FALSE),"")</f>
      </c>
      <c r="R15" s="88">
        <f>IF(DataEntry!R95="w",VLOOKUP($A15,PayRateEntry!$A$4:$J$90,7,FALSE),"")</f>
      </c>
      <c r="S15" s="88">
        <f>IF(DataEntry!S95="w",VLOOKUP($A15,PayRateEntry!$A$4:$J$90,7,FALSE),"")</f>
      </c>
      <c r="T15" s="88">
        <f>IF(DataEntry!T95="w",VLOOKUP($A15,PayRateEntry!$A$4:$J$90,7,FALSE),"")</f>
      </c>
      <c r="U15" s="88">
        <f>IF(DataEntry!U95="w",VLOOKUP($A15,PayRateEntry!$A$4:$J$90,7,FALSE),"")</f>
      </c>
      <c r="V15" s="88">
        <f>IF(DataEntry!V95="w",VLOOKUP($A15,PayRateEntry!$A$4:$J$90,7,FALSE),"")</f>
      </c>
      <c r="W15" s="88">
        <f>IF(DataEntry!W95="w",VLOOKUP($A15,PayRateEntry!$A$4:$J$90,7,FALSE),"")</f>
      </c>
      <c r="X15" s="88">
        <f>IF(DataEntry!X95="w",VLOOKUP($A15,PayRateEntry!$A$4:$J$90,7,FALSE),"")</f>
      </c>
      <c r="Y15" s="88">
        <f>IF(DataEntry!Y95="w",VLOOKUP($A15,PayRateEntry!$A$4:$J$90,7,FALSE),"")</f>
      </c>
      <c r="Z15" s="88">
        <f>IF(DataEntry!Z95="w",VLOOKUP($A15,PayRateEntry!$A$4:$J$90,7,FALSE),"")</f>
      </c>
      <c r="AA15" s="88">
        <f>IF(DataEntry!AA95="w",VLOOKUP($A15,PayRateEntry!$A$4:$J$90,7,FALSE),"")</f>
      </c>
      <c r="AB15" s="88">
        <f>IF(DataEntry!AB95="w",VLOOKUP($A15,PayRateEntry!$A$4:$J$90,7,FALSE),"")</f>
      </c>
      <c r="AC15" s="88">
        <f>IF(DataEntry!AC95="w",VLOOKUP($A15,PayRateEntry!$A$4:$J$90,7,FALSE),"")</f>
      </c>
      <c r="AD15" s="88">
        <f>IF(DataEntry!AD95="w",VLOOKUP($A15,PayRateEntry!$A$4:$J$90,7,FALSE),"")</f>
      </c>
      <c r="AE15" s="88">
        <f>IF(DataEntry!AE95="w",VLOOKUP($A15,PayRateEntry!$A$4:$J$90,7,FALSE),"")</f>
      </c>
      <c r="AF15" s="88">
        <f>IF(DataEntry!AF95="w",VLOOKUP($A15,PayRateEntry!$A$4:$J$90,7,FALSE),"")</f>
      </c>
      <c r="AG15" s="88">
        <f>IF(DataEntry!AG95="w",VLOOKUP($A15,PayRateEntry!$A$4:$J$90,7,FALSE),"")</f>
      </c>
      <c r="AH15" s="88">
        <f>IF(DataEntry!AH95="w",VLOOKUP($A15,PayRateEntry!$A$4:$J$90,7,FALSE),"")</f>
      </c>
      <c r="AI15" s="88">
        <f>IF(DataEntry!AI95="w",VLOOKUP($A15,PayRateEntry!$A$4:$J$90,7,FALSE),"")</f>
      </c>
      <c r="AJ15" s="88">
        <f>IF(DataEntry!AJ95="w",VLOOKUP($A15,PayRateEntry!$A$4:$J$90,7,FALSE),"")</f>
      </c>
      <c r="AK15" s="88">
        <f>IF(DataEntry!AK95="w",VLOOKUP($A15,PayRateEntry!$A$4:$J$90,7,FALSE),"")</f>
      </c>
      <c r="AL15" s="88">
        <f>IF(DataEntry!AL95="w",VLOOKUP($A15,PayRateEntry!$A$4:$J$90,7,FALSE),"")</f>
      </c>
      <c r="AM15" s="88"/>
      <c r="AN15" s="88"/>
      <c r="AO15" s="88"/>
    </row>
    <row r="16" spans="1:41" ht="12.75">
      <c r="A16" s="88">
        <f>DataEntry!A79</f>
        <v>0</v>
      </c>
      <c r="B16" s="88">
        <f>IF(DataEntry!B96="w",VLOOKUP($A16,PayRateEntry!$A$4:$J$90,7,FALSE),"")</f>
      </c>
      <c r="C16" s="88">
        <f>IF(DataEntry!C96="w",VLOOKUP($A16,PayRateEntry!$A$4:$J$90,7,FALSE),"")</f>
      </c>
      <c r="D16" s="88">
        <f>IF(DataEntry!D96="w",VLOOKUP($A16,PayRateEntry!$A$4:$J$90,7,FALSE),"")</f>
      </c>
      <c r="E16" s="88">
        <f>IF(DataEntry!E96="w",VLOOKUP($A16,PayRateEntry!$A$4:$J$90,7,FALSE),"")</f>
      </c>
      <c r="F16" s="88">
        <f>IF(DataEntry!F96="w",VLOOKUP($A16,PayRateEntry!$A$4:$J$90,7,FALSE),"")</f>
      </c>
      <c r="G16" s="88">
        <f>IF(DataEntry!G96="w",VLOOKUP($A16,PayRateEntry!$A$4:$J$90,7,FALSE),"")</f>
      </c>
      <c r="H16" s="88">
        <f>IF(DataEntry!H96="w",VLOOKUP($A16,PayRateEntry!$A$4:$J$90,7,FALSE),"")</f>
      </c>
      <c r="I16" s="88">
        <f>IF(DataEntry!I96="w",VLOOKUP($A16,PayRateEntry!$A$4:$J$90,7,FALSE),"")</f>
      </c>
      <c r="J16" s="88">
        <f>IF(DataEntry!J96="w",VLOOKUP($A16,PayRateEntry!$A$4:$J$90,7,FALSE),"")</f>
      </c>
      <c r="K16" s="88">
        <f>IF(DataEntry!K96="w",VLOOKUP($A16,PayRateEntry!$A$4:$J$90,7,FALSE),"")</f>
      </c>
      <c r="L16" s="88">
        <f>IF(DataEntry!L96="w",VLOOKUP($A16,PayRateEntry!$A$4:$J$90,7,FALSE),"")</f>
      </c>
      <c r="M16" s="88">
        <f>IF(DataEntry!M96="w",VLOOKUP($A16,PayRateEntry!$A$4:$J$90,7,FALSE),"")</f>
      </c>
      <c r="N16" s="88">
        <f>IF(DataEntry!N96="w",VLOOKUP($A16,PayRateEntry!$A$4:$J$90,7,FALSE),"")</f>
      </c>
      <c r="O16" s="88">
        <f>IF(DataEntry!O96="w",VLOOKUP($A16,PayRateEntry!$A$4:$J$90,7,FALSE),"")</f>
      </c>
      <c r="P16" s="88">
        <f>IF(DataEntry!P96="w",VLOOKUP($A16,PayRateEntry!$A$4:$J$90,7,FALSE),"")</f>
      </c>
      <c r="Q16" s="88">
        <f>IF(DataEntry!Q96="w",VLOOKUP($A16,PayRateEntry!$A$4:$J$90,7,FALSE),"")</f>
      </c>
      <c r="R16" s="88">
        <f>IF(DataEntry!R96="w",VLOOKUP($A16,PayRateEntry!$A$4:$J$90,7,FALSE),"")</f>
      </c>
      <c r="S16" s="88">
        <f>IF(DataEntry!S96="w",VLOOKUP($A16,PayRateEntry!$A$4:$J$90,7,FALSE),"")</f>
      </c>
      <c r="T16" s="88">
        <f>IF(DataEntry!T96="w",VLOOKUP($A16,PayRateEntry!$A$4:$J$90,7,FALSE),"")</f>
      </c>
      <c r="U16" s="88">
        <f>IF(DataEntry!U96="w",VLOOKUP($A16,PayRateEntry!$A$4:$J$90,7,FALSE),"")</f>
      </c>
      <c r="V16" s="88">
        <f>IF(DataEntry!V96="w",VLOOKUP($A16,PayRateEntry!$A$4:$J$90,7,FALSE),"")</f>
      </c>
      <c r="W16" s="88">
        <f>IF(DataEntry!W96="w",VLOOKUP($A16,PayRateEntry!$A$4:$J$90,7,FALSE),"")</f>
      </c>
      <c r="X16" s="88">
        <f>IF(DataEntry!X96="w",VLOOKUP($A16,PayRateEntry!$A$4:$J$90,7,FALSE),"")</f>
      </c>
      <c r="Y16" s="88">
        <f>IF(DataEntry!Y96="w",VLOOKUP($A16,PayRateEntry!$A$4:$J$90,7,FALSE),"")</f>
      </c>
      <c r="Z16" s="88">
        <f>IF(DataEntry!Z96="w",VLOOKUP($A16,PayRateEntry!$A$4:$J$90,7,FALSE),"")</f>
      </c>
      <c r="AA16" s="88">
        <f>IF(DataEntry!AA96="w",VLOOKUP($A16,PayRateEntry!$A$4:$J$90,7,FALSE),"")</f>
      </c>
      <c r="AB16" s="88">
        <f>IF(DataEntry!AB96="w",VLOOKUP($A16,PayRateEntry!$A$4:$J$90,7,FALSE),"")</f>
      </c>
      <c r="AC16" s="88">
        <f>IF(DataEntry!AC96="w",VLOOKUP($A16,PayRateEntry!$A$4:$J$90,7,FALSE),"")</f>
      </c>
      <c r="AD16" s="88">
        <f>IF(DataEntry!AD96="w",VLOOKUP($A16,PayRateEntry!$A$4:$J$90,7,FALSE),"")</f>
      </c>
      <c r="AE16" s="88">
        <f>IF(DataEntry!AE96="w",VLOOKUP($A16,PayRateEntry!$A$4:$J$90,7,FALSE),"")</f>
      </c>
      <c r="AF16" s="88">
        <f>IF(DataEntry!AF96="w",VLOOKUP($A16,PayRateEntry!$A$4:$J$90,7,FALSE),"")</f>
      </c>
      <c r="AG16" s="88">
        <f>IF(DataEntry!AG96="w",VLOOKUP($A16,PayRateEntry!$A$4:$J$90,7,FALSE),"")</f>
      </c>
      <c r="AH16" s="88">
        <f>IF(DataEntry!AH96="w",VLOOKUP($A16,PayRateEntry!$A$4:$J$90,7,FALSE),"")</f>
      </c>
      <c r="AI16" s="88">
        <f>IF(DataEntry!AI96="w",VLOOKUP($A16,PayRateEntry!$A$4:$J$90,7,FALSE),"")</f>
      </c>
      <c r="AJ16" s="88">
        <f>IF(DataEntry!AJ96="w",VLOOKUP($A16,PayRateEntry!$A$4:$J$90,7,FALSE),"")</f>
      </c>
      <c r="AK16" s="88">
        <f>IF(DataEntry!AK96="w",VLOOKUP($A16,PayRateEntry!$A$4:$J$90,7,FALSE),"")</f>
      </c>
      <c r="AL16" s="88">
        <f>IF(DataEntry!AL96="w",VLOOKUP($A16,PayRateEntry!$A$4:$J$90,7,FALSE),"")</f>
      </c>
      <c r="AM16" s="88"/>
      <c r="AN16" s="88"/>
      <c r="AO16" s="88"/>
    </row>
    <row r="17" spans="1:41" ht="12.75">
      <c r="A17" s="88">
        <f>DataEntry!A80</f>
        <v>0</v>
      </c>
      <c r="B17" s="88">
        <f>IF(DataEntry!B97="w",VLOOKUP($A17,PayRateEntry!$A$4:$J$90,7,FALSE),"")</f>
      </c>
      <c r="C17" s="88">
        <f>IF(DataEntry!C97="w",VLOOKUP($A17,PayRateEntry!$A$4:$J$90,7,FALSE),"")</f>
      </c>
      <c r="D17" s="88">
        <f>IF(DataEntry!D97="w",VLOOKUP($A17,PayRateEntry!$A$4:$J$90,7,FALSE),"")</f>
      </c>
      <c r="E17" s="88">
        <f>IF(DataEntry!E97="w",VLOOKUP($A17,PayRateEntry!$A$4:$J$90,7,FALSE),"")</f>
      </c>
      <c r="F17" s="88">
        <f>IF(DataEntry!F97="w",VLOOKUP($A17,PayRateEntry!$A$4:$J$90,7,FALSE),"")</f>
      </c>
      <c r="G17" s="88">
        <f>IF(DataEntry!G97="w",VLOOKUP($A17,PayRateEntry!$A$4:$J$90,7,FALSE),"")</f>
      </c>
      <c r="H17" s="88">
        <f>IF(DataEntry!H97="w",VLOOKUP($A17,PayRateEntry!$A$4:$J$90,7,FALSE),"")</f>
      </c>
      <c r="I17" s="88">
        <f>IF(DataEntry!I97="w",VLOOKUP($A17,PayRateEntry!$A$4:$J$90,7,FALSE),"")</f>
      </c>
      <c r="J17" s="88">
        <f>IF(DataEntry!J97="w",VLOOKUP($A17,PayRateEntry!$A$4:$J$90,7,FALSE),"")</f>
      </c>
      <c r="K17" s="88">
        <f>IF(DataEntry!K97="w",VLOOKUP($A17,PayRateEntry!$A$4:$J$90,7,FALSE),"")</f>
      </c>
      <c r="L17" s="88">
        <f>IF(DataEntry!L97="w",VLOOKUP($A17,PayRateEntry!$A$4:$J$90,7,FALSE),"")</f>
      </c>
      <c r="M17" s="88">
        <f>IF(DataEntry!M97="w",VLOOKUP($A17,PayRateEntry!$A$4:$J$90,7,FALSE),"")</f>
      </c>
      <c r="N17" s="88">
        <f>IF(DataEntry!N97="w",VLOOKUP($A17,PayRateEntry!$A$4:$J$90,7,FALSE),"")</f>
      </c>
      <c r="O17" s="88">
        <f>IF(DataEntry!O97="w",VLOOKUP($A17,PayRateEntry!$A$4:$J$90,7,FALSE),"")</f>
      </c>
      <c r="P17" s="88">
        <f>IF(DataEntry!P97="w",VLOOKUP($A17,PayRateEntry!$A$4:$J$90,7,FALSE),"")</f>
      </c>
      <c r="Q17" s="88">
        <f>IF(DataEntry!Q97="w",VLOOKUP($A17,PayRateEntry!$A$4:$J$90,7,FALSE),"")</f>
      </c>
      <c r="R17" s="88">
        <f>IF(DataEntry!R97="w",VLOOKUP($A17,PayRateEntry!$A$4:$J$90,7,FALSE),"")</f>
      </c>
      <c r="S17" s="88">
        <f>IF(DataEntry!S97="w",VLOOKUP($A17,PayRateEntry!$A$4:$J$90,7,FALSE),"")</f>
      </c>
      <c r="T17" s="88">
        <f>IF(DataEntry!T97="w",VLOOKUP($A17,PayRateEntry!$A$4:$J$90,7,FALSE),"")</f>
      </c>
      <c r="U17" s="88">
        <f>IF(DataEntry!U97="w",VLOOKUP($A17,PayRateEntry!$A$4:$J$90,7,FALSE),"")</f>
      </c>
      <c r="V17" s="88">
        <f>IF(DataEntry!V97="w",VLOOKUP($A17,PayRateEntry!$A$4:$J$90,7,FALSE),"")</f>
      </c>
      <c r="W17" s="88">
        <f>IF(DataEntry!W97="w",VLOOKUP($A17,PayRateEntry!$A$4:$J$90,7,FALSE),"")</f>
      </c>
      <c r="X17" s="88">
        <f>IF(DataEntry!X97="w",VLOOKUP($A17,PayRateEntry!$A$4:$J$90,7,FALSE),"")</f>
      </c>
      <c r="Y17" s="88">
        <f>IF(DataEntry!Y97="w",VLOOKUP($A17,PayRateEntry!$A$4:$J$90,7,FALSE),"")</f>
      </c>
      <c r="Z17" s="88">
        <f>IF(DataEntry!Z97="w",VLOOKUP($A17,PayRateEntry!$A$4:$J$90,7,FALSE),"")</f>
      </c>
      <c r="AA17" s="88">
        <f>IF(DataEntry!AA97="w",VLOOKUP($A17,PayRateEntry!$A$4:$J$90,7,FALSE),"")</f>
      </c>
      <c r="AB17" s="88">
        <f>IF(DataEntry!AB97="w",VLOOKUP($A17,PayRateEntry!$A$4:$J$90,7,FALSE),"")</f>
      </c>
      <c r="AC17" s="88">
        <f>IF(DataEntry!AC97="w",VLOOKUP($A17,PayRateEntry!$A$4:$J$90,7,FALSE),"")</f>
      </c>
      <c r="AD17" s="88">
        <f>IF(DataEntry!AD97="w",VLOOKUP($A17,PayRateEntry!$A$4:$J$90,7,FALSE),"")</f>
      </c>
      <c r="AE17" s="88">
        <f>IF(DataEntry!AE97="w",VLOOKUP($A17,PayRateEntry!$A$4:$J$90,7,FALSE),"")</f>
      </c>
      <c r="AF17" s="88">
        <f>IF(DataEntry!AF97="w",VLOOKUP($A17,PayRateEntry!$A$4:$J$90,7,FALSE),"")</f>
      </c>
      <c r="AG17" s="88">
        <f>IF(DataEntry!AG97="w",VLOOKUP($A17,PayRateEntry!$A$4:$J$90,7,FALSE),"")</f>
      </c>
      <c r="AH17" s="88">
        <f>IF(DataEntry!AH97="w",VLOOKUP($A17,PayRateEntry!$A$4:$J$90,7,FALSE),"")</f>
      </c>
      <c r="AI17" s="88">
        <f>IF(DataEntry!AI97="w",VLOOKUP($A17,PayRateEntry!$A$4:$J$90,7,FALSE),"")</f>
      </c>
      <c r="AJ17" s="88">
        <f>IF(DataEntry!AJ97="w",VLOOKUP($A17,PayRateEntry!$A$4:$J$90,7,FALSE),"")</f>
      </c>
      <c r="AK17" s="88">
        <f>IF(DataEntry!AK97="w",VLOOKUP($A17,PayRateEntry!$A$4:$J$90,7,FALSE),"")</f>
      </c>
      <c r="AL17" s="88">
        <f>IF(DataEntry!AL97="w",VLOOKUP($A17,PayRateEntry!$A$4:$J$90,7,FALSE),"")</f>
      </c>
      <c r="AM17" s="88"/>
      <c r="AN17" s="88"/>
      <c r="AO17" s="88"/>
    </row>
    <row r="18" spans="1:41" ht="12.75">
      <c r="A18" s="88">
        <f>DataEntry!A81</f>
        <v>0</v>
      </c>
      <c r="B18" s="88">
        <f>IF(DataEntry!B98="w",VLOOKUP($A18,PayRateEntry!$A$4:$J$90,7,FALSE),"")</f>
      </c>
      <c r="C18" s="88">
        <f>IF(DataEntry!C98="w",VLOOKUP($A18,PayRateEntry!$A$4:$J$90,7,FALSE),"")</f>
      </c>
      <c r="D18" s="88">
        <f>IF(DataEntry!D98="w",VLOOKUP($A18,PayRateEntry!$A$4:$J$90,7,FALSE),"")</f>
      </c>
      <c r="E18" s="88">
        <f>IF(DataEntry!E98="w",VLOOKUP($A18,PayRateEntry!$A$4:$J$90,7,FALSE),"")</f>
      </c>
      <c r="F18" s="88">
        <f>IF(DataEntry!F98="w",VLOOKUP($A18,PayRateEntry!$A$4:$J$90,7,FALSE),"")</f>
      </c>
      <c r="G18" s="88">
        <f>IF(DataEntry!G98="w",VLOOKUP($A18,PayRateEntry!$A$4:$J$90,7,FALSE),"")</f>
      </c>
      <c r="H18" s="88">
        <f>IF(DataEntry!H98="w",VLOOKUP($A18,PayRateEntry!$A$4:$J$90,7,FALSE),"")</f>
      </c>
      <c r="I18" s="88">
        <f>IF(DataEntry!I98="w",VLOOKUP($A18,PayRateEntry!$A$4:$J$90,7,FALSE),"")</f>
      </c>
      <c r="J18" s="88">
        <f>IF(DataEntry!J98="w",VLOOKUP($A18,PayRateEntry!$A$4:$J$90,7,FALSE),"")</f>
      </c>
      <c r="K18" s="88">
        <f>IF(DataEntry!K98="w",VLOOKUP($A18,PayRateEntry!$A$4:$J$90,7,FALSE),"")</f>
      </c>
      <c r="L18" s="88">
        <f>IF(DataEntry!L98="w",VLOOKUP($A18,PayRateEntry!$A$4:$J$90,7,FALSE),"")</f>
      </c>
      <c r="M18" s="88">
        <f>IF(DataEntry!M98="w",VLOOKUP($A18,PayRateEntry!$A$4:$J$90,7,FALSE),"")</f>
      </c>
      <c r="N18" s="88">
        <f>IF(DataEntry!N98="w",VLOOKUP($A18,PayRateEntry!$A$4:$J$90,7,FALSE),"")</f>
      </c>
      <c r="O18" s="88">
        <f>IF(DataEntry!O98="w",VLOOKUP($A18,PayRateEntry!$A$4:$J$90,7,FALSE),"")</f>
      </c>
      <c r="P18" s="88">
        <f>IF(DataEntry!P98="w",VLOOKUP($A18,PayRateEntry!$A$4:$J$90,7,FALSE),"")</f>
      </c>
      <c r="Q18" s="88">
        <f>IF(DataEntry!Q98="w",VLOOKUP($A18,PayRateEntry!$A$4:$J$90,7,FALSE),"")</f>
      </c>
      <c r="R18" s="88">
        <f>IF(DataEntry!R98="w",VLOOKUP($A18,PayRateEntry!$A$4:$J$90,7,FALSE),"")</f>
      </c>
      <c r="S18" s="88">
        <f>IF(DataEntry!S98="w",VLOOKUP($A18,PayRateEntry!$A$4:$J$90,7,FALSE),"")</f>
      </c>
      <c r="T18" s="88">
        <f>IF(DataEntry!T98="w",VLOOKUP($A18,PayRateEntry!$A$4:$J$90,7,FALSE),"")</f>
      </c>
      <c r="U18" s="88">
        <f>IF(DataEntry!U98="w",VLOOKUP($A18,PayRateEntry!$A$4:$J$90,7,FALSE),"")</f>
      </c>
      <c r="V18" s="88">
        <f>IF(DataEntry!V98="w",VLOOKUP($A18,PayRateEntry!$A$4:$J$90,7,FALSE),"")</f>
      </c>
      <c r="W18" s="88">
        <f>IF(DataEntry!W98="w",VLOOKUP($A18,PayRateEntry!$A$4:$J$90,7,FALSE),"")</f>
      </c>
      <c r="X18" s="88">
        <f>IF(DataEntry!X98="w",VLOOKUP($A18,PayRateEntry!$A$4:$J$90,7,FALSE),"")</f>
      </c>
      <c r="Y18" s="88">
        <f>IF(DataEntry!Y98="w",VLOOKUP($A18,PayRateEntry!$A$4:$J$90,7,FALSE),"")</f>
      </c>
      <c r="Z18" s="88">
        <f>IF(DataEntry!Z98="w",VLOOKUP($A18,PayRateEntry!$A$4:$J$90,7,FALSE),"")</f>
      </c>
      <c r="AA18" s="88">
        <f>IF(DataEntry!AA98="w",VLOOKUP($A18,PayRateEntry!$A$4:$J$90,7,FALSE),"")</f>
      </c>
      <c r="AB18" s="88">
        <f>IF(DataEntry!AB98="w",VLOOKUP($A18,PayRateEntry!$A$4:$J$90,7,FALSE),"")</f>
      </c>
      <c r="AC18" s="88">
        <f>IF(DataEntry!AC98="w",VLOOKUP($A18,PayRateEntry!$A$4:$J$90,7,FALSE),"")</f>
      </c>
      <c r="AD18" s="88">
        <f>IF(DataEntry!AD98="w",VLOOKUP($A18,PayRateEntry!$A$4:$J$90,7,FALSE),"")</f>
      </c>
      <c r="AE18" s="88">
        <f>IF(DataEntry!AE98="w",VLOOKUP($A18,PayRateEntry!$A$4:$J$90,7,FALSE),"")</f>
      </c>
      <c r="AF18" s="88">
        <f>IF(DataEntry!AF98="w",VLOOKUP($A18,PayRateEntry!$A$4:$J$90,7,FALSE),"")</f>
      </c>
      <c r="AG18" s="88">
        <f>IF(DataEntry!AG98="w",VLOOKUP($A18,PayRateEntry!$A$4:$J$90,7,FALSE),"")</f>
      </c>
      <c r="AH18" s="88">
        <f>IF(DataEntry!AH98="w",VLOOKUP($A18,PayRateEntry!$A$4:$J$90,7,FALSE),"")</f>
      </c>
      <c r="AI18" s="88">
        <f>IF(DataEntry!AI98="w",VLOOKUP($A18,PayRateEntry!$A$4:$J$90,7,FALSE),"")</f>
      </c>
      <c r="AJ18" s="88">
        <f>IF(DataEntry!AJ98="w",VLOOKUP($A18,PayRateEntry!$A$4:$J$90,7,FALSE),"")</f>
      </c>
      <c r="AK18" s="88">
        <f>IF(DataEntry!AK98="w",VLOOKUP($A18,PayRateEntry!$A$4:$J$90,7,FALSE),"")</f>
      </c>
      <c r="AL18" s="88">
        <f>IF(DataEntry!AL98="w",VLOOKUP($A18,PayRateEntry!$A$4:$J$90,7,FALSE),"")</f>
      </c>
      <c r="AM18" s="88"/>
      <c r="AN18" s="88"/>
      <c r="AO18" s="88"/>
    </row>
    <row r="19" spans="1:41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12.75">
      <c r="A20" s="217" t="s">
        <v>47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2.75">
      <c r="A21" s="88">
        <f>DataEntry!A101</f>
        <v>0</v>
      </c>
      <c r="B21" s="723">
        <f>DataEntry!B101*PayRateEntry!$H24</f>
        <v>0</v>
      </c>
      <c r="C21" s="723">
        <f>DataEntry!C101*PayRateEntry!$H24</f>
        <v>0</v>
      </c>
      <c r="D21" s="723">
        <f>DataEntry!D101*PayRateEntry!$H24</f>
        <v>0</v>
      </c>
      <c r="E21" s="723">
        <f>DataEntry!E101*PayRateEntry!$H24</f>
        <v>0</v>
      </c>
      <c r="F21" s="723">
        <f>DataEntry!F101*PayRateEntry!$H24</f>
        <v>0</v>
      </c>
      <c r="G21" s="723">
        <f>DataEntry!G101*PayRateEntry!$H24</f>
        <v>0</v>
      </c>
      <c r="H21" s="723">
        <f>DataEntry!H101*PayRateEntry!$H24</f>
        <v>0</v>
      </c>
      <c r="I21" s="723">
        <f>DataEntry!I101*PayRateEntry!$H24</f>
        <v>0</v>
      </c>
      <c r="J21" s="723">
        <f>DataEntry!J101*PayRateEntry!$H24</f>
        <v>0</v>
      </c>
      <c r="K21" s="723">
        <f>DataEntry!K101*PayRateEntry!$H24</f>
        <v>0</v>
      </c>
      <c r="L21" s="723">
        <f>DataEntry!L101*PayRateEntry!$H24</f>
        <v>0</v>
      </c>
      <c r="M21" s="723">
        <f>DataEntry!M101*PayRateEntry!$H24</f>
        <v>0</v>
      </c>
      <c r="N21" s="723">
        <f>DataEntry!N101*PayRateEntry!$H24</f>
        <v>0</v>
      </c>
      <c r="O21" s="723">
        <f>DataEntry!O101*PayRateEntry!$H24</f>
        <v>0</v>
      </c>
      <c r="P21" s="723">
        <f>DataEntry!P101*PayRateEntry!$H24</f>
        <v>0</v>
      </c>
      <c r="Q21" s="723">
        <f>DataEntry!Q101*PayRateEntry!$H24</f>
        <v>0</v>
      </c>
      <c r="R21" s="723">
        <f>DataEntry!R101*PayRateEntry!$H24</f>
        <v>0</v>
      </c>
      <c r="S21" s="723">
        <f>DataEntry!S101*PayRateEntry!$H24</f>
        <v>0</v>
      </c>
      <c r="T21" s="723">
        <f>DataEntry!T101*PayRateEntry!$H24</f>
        <v>0</v>
      </c>
      <c r="U21" s="723">
        <f>DataEntry!U101*PayRateEntry!$H24</f>
        <v>0</v>
      </c>
      <c r="V21" s="723">
        <f>DataEntry!V101*PayRateEntry!$H24</f>
        <v>0</v>
      </c>
      <c r="W21" s="723">
        <f>DataEntry!W101*PayRateEntry!$H24</f>
        <v>0</v>
      </c>
      <c r="X21" s="723">
        <f>DataEntry!X101*PayRateEntry!$H24</f>
        <v>0</v>
      </c>
      <c r="Y21" s="723">
        <f>DataEntry!Y101*PayRateEntry!$H24</f>
        <v>0</v>
      </c>
      <c r="Z21" s="723">
        <f>DataEntry!Z101*PayRateEntry!$H24</f>
        <v>0</v>
      </c>
      <c r="AA21" s="723">
        <f>DataEntry!AA101*PayRateEntry!$H24</f>
        <v>0</v>
      </c>
      <c r="AB21" s="723">
        <f>DataEntry!AB101*PayRateEntry!$H24</f>
        <v>0</v>
      </c>
      <c r="AC21" s="723">
        <f>DataEntry!AC101*PayRateEntry!$H24</f>
        <v>0</v>
      </c>
      <c r="AD21" s="723">
        <f>DataEntry!AD101*PayRateEntry!$H24</f>
        <v>0</v>
      </c>
      <c r="AE21" s="723">
        <f>DataEntry!AE101*PayRateEntry!$H24</f>
        <v>0</v>
      </c>
      <c r="AF21" s="723">
        <f>DataEntry!AF101*PayRateEntry!$H24</f>
        <v>0</v>
      </c>
      <c r="AG21" s="723">
        <f>DataEntry!AG101*PayRateEntry!$H24</f>
        <v>0</v>
      </c>
      <c r="AH21" s="723">
        <f>DataEntry!AH101*PayRateEntry!$H24</f>
        <v>0</v>
      </c>
      <c r="AI21" s="723">
        <f>DataEntry!AI101*PayRateEntry!$H24</f>
        <v>0</v>
      </c>
      <c r="AJ21" s="723">
        <f>DataEntry!AJ101*PayRateEntry!$H24</f>
        <v>0</v>
      </c>
      <c r="AK21" s="723">
        <f>DataEntry!AK101*PayRateEntry!$H24</f>
        <v>0</v>
      </c>
      <c r="AL21" s="723">
        <f>DataEntry!AL101*PayRateEntry!$H24</f>
        <v>0</v>
      </c>
      <c r="AM21" s="88"/>
      <c r="AN21" s="88"/>
      <c r="AO21" s="88"/>
    </row>
    <row r="22" spans="1:41" ht="12.75">
      <c r="A22" s="88">
        <f>DataEntry!A102</f>
        <v>0</v>
      </c>
      <c r="B22" s="723">
        <f>DataEntry!B102*PayRateEntry!$H25</f>
        <v>0</v>
      </c>
      <c r="C22" s="723">
        <f>DataEntry!C102*PayRateEntry!$H25</f>
        <v>0</v>
      </c>
      <c r="D22" s="723">
        <f>DataEntry!D102*PayRateEntry!$H25</f>
        <v>0</v>
      </c>
      <c r="E22" s="723">
        <f>DataEntry!E102*PayRateEntry!$H25</f>
        <v>0</v>
      </c>
      <c r="F22" s="723">
        <f>DataEntry!F102*PayRateEntry!$H25</f>
        <v>0</v>
      </c>
      <c r="G22" s="723">
        <f>DataEntry!G102*PayRateEntry!$H25</f>
        <v>0</v>
      </c>
      <c r="H22" s="723">
        <f>DataEntry!H102*PayRateEntry!$H25</f>
        <v>0</v>
      </c>
      <c r="I22" s="723">
        <f>DataEntry!I102*PayRateEntry!$H25</f>
        <v>0</v>
      </c>
      <c r="J22" s="723">
        <f>DataEntry!J102*PayRateEntry!$H25</f>
        <v>0</v>
      </c>
      <c r="K22" s="723">
        <f>DataEntry!K102*PayRateEntry!$H25</f>
        <v>0</v>
      </c>
      <c r="L22" s="723">
        <f>DataEntry!L102*PayRateEntry!$H25</f>
        <v>0</v>
      </c>
      <c r="M22" s="723">
        <f>DataEntry!M102*PayRateEntry!$H25</f>
        <v>0</v>
      </c>
      <c r="N22" s="723">
        <f>DataEntry!N102*PayRateEntry!$H25</f>
        <v>0</v>
      </c>
      <c r="O22" s="723">
        <f>DataEntry!O102*PayRateEntry!$H25</f>
        <v>0</v>
      </c>
      <c r="P22" s="723">
        <f>DataEntry!P102*PayRateEntry!$H25</f>
        <v>0</v>
      </c>
      <c r="Q22" s="723">
        <f>DataEntry!Q102*PayRateEntry!$H25</f>
        <v>0</v>
      </c>
      <c r="R22" s="723">
        <f>DataEntry!R102*PayRateEntry!$H25</f>
        <v>0</v>
      </c>
      <c r="S22" s="723">
        <f>DataEntry!S102*PayRateEntry!$H25</f>
        <v>0</v>
      </c>
      <c r="T22" s="723">
        <f>DataEntry!T102*PayRateEntry!$H25</f>
        <v>0</v>
      </c>
      <c r="U22" s="723">
        <f>DataEntry!U102*PayRateEntry!$H25</f>
        <v>0</v>
      </c>
      <c r="V22" s="723">
        <f>DataEntry!V102*PayRateEntry!$H25</f>
        <v>0</v>
      </c>
      <c r="W22" s="723">
        <f>DataEntry!W102*PayRateEntry!$H25</f>
        <v>0</v>
      </c>
      <c r="X22" s="723">
        <f>DataEntry!X102*PayRateEntry!$H25</f>
        <v>0</v>
      </c>
      <c r="Y22" s="723">
        <f>DataEntry!Y102*PayRateEntry!$H25</f>
        <v>0</v>
      </c>
      <c r="Z22" s="723">
        <f>DataEntry!Z102*PayRateEntry!$H25</f>
        <v>0</v>
      </c>
      <c r="AA22" s="723">
        <f>DataEntry!AA102*PayRateEntry!$H25</f>
        <v>0</v>
      </c>
      <c r="AB22" s="723">
        <f>DataEntry!AB102*PayRateEntry!$H25</f>
        <v>0</v>
      </c>
      <c r="AC22" s="723">
        <f>DataEntry!AC102*PayRateEntry!$H25</f>
        <v>0</v>
      </c>
      <c r="AD22" s="723">
        <f>DataEntry!AD102*PayRateEntry!$H25</f>
        <v>0</v>
      </c>
      <c r="AE22" s="723">
        <f>DataEntry!AE102*PayRateEntry!$H25</f>
        <v>0</v>
      </c>
      <c r="AF22" s="723">
        <f>DataEntry!AF102*PayRateEntry!$H25</f>
        <v>0</v>
      </c>
      <c r="AG22" s="723">
        <f>DataEntry!AG102*PayRateEntry!$H25</f>
        <v>0</v>
      </c>
      <c r="AH22" s="723">
        <f>DataEntry!AH102*PayRateEntry!$H25</f>
        <v>0</v>
      </c>
      <c r="AI22" s="723">
        <f>DataEntry!AI102*PayRateEntry!$H25</f>
        <v>0</v>
      </c>
      <c r="AJ22" s="723">
        <f>DataEntry!AJ102*PayRateEntry!$H25</f>
        <v>0</v>
      </c>
      <c r="AK22" s="723">
        <f>DataEntry!AK102*PayRateEntry!$H25</f>
        <v>0</v>
      </c>
      <c r="AL22" s="723">
        <f>DataEntry!AL102*PayRateEntry!$H25</f>
        <v>0</v>
      </c>
      <c r="AM22" s="88"/>
      <c r="AN22" s="88"/>
      <c r="AO22" s="88"/>
    </row>
    <row r="23" spans="1:41" ht="12.75">
      <c r="A23" s="88">
        <f>DataEntry!A103</f>
        <v>0</v>
      </c>
      <c r="B23" s="723">
        <f>DataEntry!B103*PayRateEntry!$H26</f>
        <v>0</v>
      </c>
      <c r="C23" s="723">
        <f>DataEntry!C103*PayRateEntry!$H26</f>
        <v>0</v>
      </c>
      <c r="D23" s="723">
        <f>DataEntry!D103*PayRateEntry!$H26</f>
        <v>0</v>
      </c>
      <c r="E23" s="723">
        <f>DataEntry!E103*PayRateEntry!$H26</f>
        <v>0</v>
      </c>
      <c r="F23" s="723">
        <f>DataEntry!F103*PayRateEntry!$H26</f>
        <v>0</v>
      </c>
      <c r="G23" s="723">
        <f>DataEntry!G103*PayRateEntry!$H26</f>
        <v>0</v>
      </c>
      <c r="H23" s="723">
        <f>DataEntry!H103*PayRateEntry!$H26</f>
        <v>0</v>
      </c>
      <c r="I23" s="723">
        <f>DataEntry!I103*PayRateEntry!$H26</f>
        <v>0</v>
      </c>
      <c r="J23" s="723">
        <f>DataEntry!J103*PayRateEntry!$H26</f>
        <v>0</v>
      </c>
      <c r="K23" s="723">
        <f>DataEntry!K103*PayRateEntry!$H26</f>
        <v>0</v>
      </c>
      <c r="L23" s="723">
        <f>DataEntry!L103*PayRateEntry!$H26</f>
        <v>0</v>
      </c>
      <c r="M23" s="723">
        <f>DataEntry!M103*PayRateEntry!$H26</f>
        <v>0</v>
      </c>
      <c r="N23" s="723">
        <f>DataEntry!N103*PayRateEntry!$H26</f>
        <v>0</v>
      </c>
      <c r="O23" s="723">
        <f>DataEntry!O103*PayRateEntry!$H26</f>
        <v>0</v>
      </c>
      <c r="P23" s="723">
        <f>DataEntry!P103*PayRateEntry!$H26</f>
        <v>0</v>
      </c>
      <c r="Q23" s="723">
        <f>DataEntry!Q103*PayRateEntry!$H26</f>
        <v>0</v>
      </c>
      <c r="R23" s="723">
        <f>DataEntry!R103*PayRateEntry!$H26</f>
        <v>0</v>
      </c>
      <c r="S23" s="723">
        <f>DataEntry!S103*PayRateEntry!$H26</f>
        <v>0</v>
      </c>
      <c r="T23" s="723">
        <f>DataEntry!T103*PayRateEntry!$H26</f>
        <v>0</v>
      </c>
      <c r="U23" s="723">
        <f>DataEntry!U103*PayRateEntry!$H26</f>
        <v>0</v>
      </c>
      <c r="V23" s="723">
        <f>DataEntry!V103*PayRateEntry!$H26</f>
        <v>0</v>
      </c>
      <c r="W23" s="723">
        <f>DataEntry!W103*PayRateEntry!$H26</f>
        <v>0</v>
      </c>
      <c r="X23" s="723">
        <f>DataEntry!X103*PayRateEntry!$H26</f>
        <v>0</v>
      </c>
      <c r="Y23" s="723">
        <f>DataEntry!Y103*PayRateEntry!$H26</f>
        <v>0</v>
      </c>
      <c r="Z23" s="723">
        <f>DataEntry!Z103*PayRateEntry!$H26</f>
        <v>0</v>
      </c>
      <c r="AA23" s="723">
        <f>DataEntry!AA103*PayRateEntry!$H26</f>
        <v>0</v>
      </c>
      <c r="AB23" s="723">
        <f>DataEntry!AB103*PayRateEntry!$H26</f>
        <v>0</v>
      </c>
      <c r="AC23" s="723">
        <f>DataEntry!AC103*PayRateEntry!$H26</f>
        <v>0</v>
      </c>
      <c r="AD23" s="723">
        <f>DataEntry!AD103*PayRateEntry!$H26</f>
        <v>0</v>
      </c>
      <c r="AE23" s="723">
        <f>DataEntry!AE103*PayRateEntry!$H26</f>
        <v>0</v>
      </c>
      <c r="AF23" s="723">
        <f>DataEntry!AF103*PayRateEntry!$H26</f>
        <v>0</v>
      </c>
      <c r="AG23" s="723">
        <f>DataEntry!AG103*PayRateEntry!$H26</f>
        <v>0</v>
      </c>
      <c r="AH23" s="723">
        <f>DataEntry!AH103*PayRateEntry!$H26</f>
        <v>0</v>
      </c>
      <c r="AI23" s="723">
        <f>DataEntry!AI103*PayRateEntry!$H26</f>
        <v>0</v>
      </c>
      <c r="AJ23" s="723">
        <f>DataEntry!AJ103*PayRateEntry!$H26</f>
        <v>0</v>
      </c>
      <c r="AK23" s="723">
        <f>DataEntry!AK103*PayRateEntry!$H26</f>
        <v>0</v>
      </c>
      <c r="AL23" s="723">
        <f>DataEntry!AL103*PayRateEntry!$H26</f>
        <v>0</v>
      </c>
      <c r="AM23" s="88"/>
      <c r="AN23" s="88"/>
      <c r="AO23" s="88"/>
    </row>
    <row r="24" spans="1:41" ht="12.75">
      <c r="A24" s="88">
        <f>DataEntry!A104</f>
        <v>0</v>
      </c>
      <c r="B24" s="723">
        <f>DataEntry!B104*PayRateEntry!$H27</f>
        <v>0</v>
      </c>
      <c r="C24" s="723">
        <f>DataEntry!C104*PayRateEntry!$H27</f>
        <v>0</v>
      </c>
      <c r="D24" s="723">
        <f>DataEntry!D104*PayRateEntry!$H27</f>
        <v>0</v>
      </c>
      <c r="E24" s="723">
        <f>DataEntry!E104*PayRateEntry!$H27</f>
        <v>0</v>
      </c>
      <c r="F24" s="723">
        <f>DataEntry!F104*PayRateEntry!$H27</f>
        <v>0</v>
      </c>
      <c r="G24" s="723">
        <f>DataEntry!G104*PayRateEntry!$H27</f>
        <v>0</v>
      </c>
      <c r="H24" s="723">
        <f>DataEntry!H104*PayRateEntry!$H27</f>
        <v>0</v>
      </c>
      <c r="I24" s="723">
        <f>DataEntry!I104*PayRateEntry!$H27</f>
        <v>0</v>
      </c>
      <c r="J24" s="723">
        <f>DataEntry!J104*PayRateEntry!$H27</f>
        <v>0</v>
      </c>
      <c r="K24" s="723">
        <f>DataEntry!K104*PayRateEntry!$H27</f>
        <v>0</v>
      </c>
      <c r="L24" s="723">
        <f>DataEntry!L104*PayRateEntry!$H27</f>
        <v>0</v>
      </c>
      <c r="M24" s="723">
        <f>DataEntry!M104*PayRateEntry!$H27</f>
        <v>0</v>
      </c>
      <c r="N24" s="723">
        <f>DataEntry!N104*PayRateEntry!$H27</f>
        <v>0</v>
      </c>
      <c r="O24" s="723">
        <f>DataEntry!O104*PayRateEntry!$H27</f>
        <v>0</v>
      </c>
      <c r="P24" s="723">
        <f>DataEntry!P104*PayRateEntry!$H27</f>
        <v>0</v>
      </c>
      <c r="Q24" s="723">
        <f>DataEntry!Q104*PayRateEntry!$H27</f>
        <v>0</v>
      </c>
      <c r="R24" s="723">
        <f>DataEntry!R104*PayRateEntry!$H27</f>
        <v>0</v>
      </c>
      <c r="S24" s="723">
        <f>DataEntry!S104*PayRateEntry!$H27</f>
        <v>0</v>
      </c>
      <c r="T24" s="723">
        <f>DataEntry!T104*PayRateEntry!$H27</f>
        <v>0</v>
      </c>
      <c r="U24" s="723">
        <f>DataEntry!U104*PayRateEntry!$H27</f>
        <v>0</v>
      </c>
      <c r="V24" s="723">
        <f>DataEntry!V104*PayRateEntry!$H27</f>
        <v>0</v>
      </c>
      <c r="W24" s="723">
        <f>DataEntry!W104*PayRateEntry!$H27</f>
        <v>0</v>
      </c>
      <c r="X24" s="723">
        <f>DataEntry!X104*PayRateEntry!$H27</f>
        <v>0</v>
      </c>
      <c r="Y24" s="723">
        <f>DataEntry!Y104*PayRateEntry!$H27</f>
        <v>0</v>
      </c>
      <c r="Z24" s="723">
        <f>DataEntry!Z104*PayRateEntry!$H27</f>
        <v>0</v>
      </c>
      <c r="AA24" s="723">
        <f>DataEntry!AA104*PayRateEntry!$H27</f>
        <v>0</v>
      </c>
      <c r="AB24" s="723">
        <f>DataEntry!AB104*PayRateEntry!$H27</f>
        <v>0</v>
      </c>
      <c r="AC24" s="723">
        <f>DataEntry!AC104*PayRateEntry!$H27</f>
        <v>0</v>
      </c>
      <c r="AD24" s="723">
        <f>DataEntry!AD104*PayRateEntry!$H27</f>
        <v>0</v>
      </c>
      <c r="AE24" s="723">
        <f>DataEntry!AE104*PayRateEntry!$H27</f>
        <v>0</v>
      </c>
      <c r="AF24" s="723">
        <f>DataEntry!AF104*PayRateEntry!$H27</f>
        <v>0</v>
      </c>
      <c r="AG24" s="723">
        <f>DataEntry!AG104*PayRateEntry!$H27</f>
        <v>0</v>
      </c>
      <c r="AH24" s="723">
        <f>DataEntry!AH104*PayRateEntry!$H27</f>
        <v>0</v>
      </c>
      <c r="AI24" s="723">
        <f>DataEntry!AI104*PayRateEntry!$H27</f>
        <v>0</v>
      </c>
      <c r="AJ24" s="723">
        <f>DataEntry!AJ104*PayRateEntry!$H27</f>
        <v>0</v>
      </c>
      <c r="AK24" s="723">
        <f>DataEntry!AK104*PayRateEntry!$H27</f>
        <v>0</v>
      </c>
      <c r="AL24" s="723">
        <f>DataEntry!AL104*PayRateEntry!$H27</f>
        <v>0</v>
      </c>
      <c r="AM24" s="88"/>
      <c r="AN24" s="88"/>
      <c r="AO24" s="88"/>
    </row>
    <row r="25" spans="1:41" ht="12.75">
      <c r="A25" s="88">
        <f>DataEntry!A105</f>
        <v>0</v>
      </c>
      <c r="B25" s="723">
        <f>DataEntry!B105*PayRateEntry!$H28</f>
        <v>0</v>
      </c>
      <c r="C25" s="723">
        <f>DataEntry!C105*PayRateEntry!$H28</f>
        <v>0</v>
      </c>
      <c r="D25" s="723">
        <f>DataEntry!D105*PayRateEntry!$H28</f>
        <v>0</v>
      </c>
      <c r="E25" s="723">
        <f>DataEntry!E105*PayRateEntry!$H28</f>
        <v>0</v>
      </c>
      <c r="F25" s="723">
        <f>DataEntry!F105*PayRateEntry!$H28</f>
        <v>0</v>
      </c>
      <c r="G25" s="723">
        <f>DataEntry!G105*PayRateEntry!$H28</f>
        <v>0</v>
      </c>
      <c r="H25" s="723">
        <f>DataEntry!H105*PayRateEntry!$H28</f>
        <v>0</v>
      </c>
      <c r="I25" s="723">
        <f>DataEntry!I105*PayRateEntry!$H28</f>
        <v>0</v>
      </c>
      <c r="J25" s="723">
        <f>DataEntry!J105*PayRateEntry!$H28</f>
        <v>0</v>
      </c>
      <c r="K25" s="723">
        <f>DataEntry!K105*PayRateEntry!$H28</f>
        <v>0</v>
      </c>
      <c r="L25" s="723">
        <f>DataEntry!L105*PayRateEntry!$H28</f>
        <v>0</v>
      </c>
      <c r="M25" s="723">
        <f>DataEntry!M105*PayRateEntry!$H28</f>
        <v>0</v>
      </c>
      <c r="N25" s="723">
        <f>DataEntry!N105*PayRateEntry!$H28</f>
        <v>0</v>
      </c>
      <c r="O25" s="723">
        <f>DataEntry!O105*PayRateEntry!$H28</f>
        <v>0</v>
      </c>
      <c r="P25" s="723">
        <f>DataEntry!P105*PayRateEntry!$H28</f>
        <v>0</v>
      </c>
      <c r="Q25" s="723">
        <f>DataEntry!Q105*PayRateEntry!$H28</f>
        <v>0</v>
      </c>
      <c r="R25" s="723">
        <f>DataEntry!R105*PayRateEntry!$H28</f>
        <v>0</v>
      </c>
      <c r="S25" s="723">
        <f>DataEntry!S105*PayRateEntry!$H28</f>
        <v>0</v>
      </c>
      <c r="T25" s="723">
        <f>DataEntry!T105*PayRateEntry!$H28</f>
        <v>0</v>
      </c>
      <c r="U25" s="723">
        <f>DataEntry!U105*PayRateEntry!$H28</f>
        <v>0</v>
      </c>
      <c r="V25" s="723">
        <f>DataEntry!V105*PayRateEntry!$H28</f>
        <v>0</v>
      </c>
      <c r="W25" s="723">
        <f>DataEntry!W105*PayRateEntry!$H28</f>
        <v>0</v>
      </c>
      <c r="X25" s="723">
        <f>DataEntry!X105*PayRateEntry!$H28</f>
        <v>0</v>
      </c>
      <c r="Y25" s="723">
        <f>DataEntry!Y105*PayRateEntry!$H28</f>
        <v>0</v>
      </c>
      <c r="Z25" s="723">
        <f>DataEntry!Z105*PayRateEntry!$H28</f>
        <v>0</v>
      </c>
      <c r="AA25" s="723">
        <f>DataEntry!AA105*PayRateEntry!$H28</f>
        <v>0</v>
      </c>
      <c r="AB25" s="723">
        <f>DataEntry!AB105*PayRateEntry!$H28</f>
        <v>0</v>
      </c>
      <c r="AC25" s="723">
        <f>DataEntry!AC105*PayRateEntry!$H28</f>
        <v>0</v>
      </c>
      <c r="AD25" s="723">
        <f>DataEntry!AD105*PayRateEntry!$H28</f>
        <v>0</v>
      </c>
      <c r="AE25" s="723">
        <f>DataEntry!AE105*PayRateEntry!$H28</f>
        <v>0</v>
      </c>
      <c r="AF25" s="723">
        <f>DataEntry!AF105*PayRateEntry!$H28</f>
        <v>0</v>
      </c>
      <c r="AG25" s="723">
        <f>DataEntry!AG105*PayRateEntry!$H28</f>
        <v>0</v>
      </c>
      <c r="AH25" s="723">
        <f>DataEntry!AH105*PayRateEntry!$H28</f>
        <v>0</v>
      </c>
      <c r="AI25" s="723">
        <f>DataEntry!AI105*PayRateEntry!$H28</f>
        <v>0</v>
      </c>
      <c r="AJ25" s="723">
        <f>DataEntry!AJ105*PayRateEntry!$H28</f>
        <v>0</v>
      </c>
      <c r="AK25" s="723">
        <f>DataEntry!AK105*PayRateEntry!$H28</f>
        <v>0</v>
      </c>
      <c r="AL25" s="723">
        <f>DataEntry!AL105*PayRateEntry!$H28</f>
        <v>0</v>
      </c>
      <c r="AM25" s="88"/>
      <c r="AN25" s="88"/>
      <c r="AO25" s="88"/>
    </row>
    <row r="26" spans="1:41" ht="12.75">
      <c r="A26" s="88">
        <f>DataEntry!A106</f>
        <v>0</v>
      </c>
      <c r="B26" s="723">
        <f>DataEntry!B106*PayRateEntry!$H29</f>
        <v>0</v>
      </c>
      <c r="C26" s="723">
        <f>DataEntry!C106*PayRateEntry!$H29</f>
        <v>0</v>
      </c>
      <c r="D26" s="723">
        <f>DataEntry!D106*PayRateEntry!$H29</f>
        <v>0</v>
      </c>
      <c r="E26" s="723">
        <f>DataEntry!E106*PayRateEntry!$H29</f>
        <v>0</v>
      </c>
      <c r="F26" s="723">
        <f>DataEntry!F106*PayRateEntry!$H29</f>
        <v>0</v>
      </c>
      <c r="G26" s="723">
        <f>DataEntry!G106*PayRateEntry!$H29</f>
        <v>0</v>
      </c>
      <c r="H26" s="723">
        <f>DataEntry!H106*PayRateEntry!$H29</f>
        <v>0</v>
      </c>
      <c r="I26" s="723">
        <f>DataEntry!I106*PayRateEntry!$H29</f>
        <v>0</v>
      </c>
      <c r="J26" s="723">
        <f>DataEntry!J106*PayRateEntry!$H29</f>
        <v>0</v>
      </c>
      <c r="K26" s="723">
        <f>DataEntry!K106*PayRateEntry!$H29</f>
        <v>0</v>
      </c>
      <c r="L26" s="723">
        <f>DataEntry!L106*PayRateEntry!$H29</f>
        <v>0</v>
      </c>
      <c r="M26" s="723">
        <f>DataEntry!M106*PayRateEntry!$H29</f>
        <v>0</v>
      </c>
      <c r="N26" s="723">
        <f>DataEntry!N106*PayRateEntry!$H29</f>
        <v>0</v>
      </c>
      <c r="O26" s="723">
        <f>DataEntry!O106*PayRateEntry!$H29</f>
        <v>0</v>
      </c>
      <c r="P26" s="723">
        <f>DataEntry!P106*PayRateEntry!$H29</f>
        <v>0</v>
      </c>
      <c r="Q26" s="723">
        <f>DataEntry!Q106*PayRateEntry!$H29</f>
        <v>0</v>
      </c>
      <c r="R26" s="723">
        <f>DataEntry!R106*PayRateEntry!$H29</f>
        <v>0</v>
      </c>
      <c r="S26" s="723">
        <f>DataEntry!S106*PayRateEntry!$H29</f>
        <v>0</v>
      </c>
      <c r="T26" s="723">
        <f>DataEntry!T106*PayRateEntry!$H29</f>
        <v>0</v>
      </c>
      <c r="U26" s="723">
        <f>DataEntry!U106*PayRateEntry!$H29</f>
        <v>0</v>
      </c>
      <c r="V26" s="723">
        <f>DataEntry!V106*PayRateEntry!$H29</f>
        <v>0</v>
      </c>
      <c r="W26" s="723">
        <f>DataEntry!W106*PayRateEntry!$H29</f>
        <v>0</v>
      </c>
      <c r="X26" s="723">
        <f>DataEntry!X106*PayRateEntry!$H29</f>
        <v>0</v>
      </c>
      <c r="Y26" s="723">
        <f>DataEntry!Y106*PayRateEntry!$H29</f>
        <v>0</v>
      </c>
      <c r="Z26" s="723">
        <f>DataEntry!Z106*PayRateEntry!$H29</f>
        <v>0</v>
      </c>
      <c r="AA26" s="723">
        <f>DataEntry!AA106*PayRateEntry!$H29</f>
        <v>0</v>
      </c>
      <c r="AB26" s="723">
        <f>DataEntry!AB106*PayRateEntry!$H29</f>
        <v>0</v>
      </c>
      <c r="AC26" s="723">
        <f>DataEntry!AC106*PayRateEntry!$H29</f>
        <v>0</v>
      </c>
      <c r="AD26" s="723">
        <f>DataEntry!AD106*PayRateEntry!$H29</f>
        <v>0</v>
      </c>
      <c r="AE26" s="723">
        <f>DataEntry!AE106*PayRateEntry!$H29</f>
        <v>0</v>
      </c>
      <c r="AF26" s="723">
        <f>DataEntry!AF106*PayRateEntry!$H29</f>
        <v>0</v>
      </c>
      <c r="AG26" s="723">
        <f>DataEntry!AG106*PayRateEntry!$H29</f>
        <v>0</v>
      </c>
      <c r="AH26" s="723">
        <f>DataEntry!AH106*PayRateEntry!$H29</f>
        <v>0</v>
      </c>
      <c r="AI26" s="723">
        <f>DataEntry!AI106*PayRateEntry!$H29</f>
        <v>0</v>
      </c>
      <c r="AJ26" s="723">
        <f>DataEntry!AJ106*PayRateEntry!$H29</f>
        <v>0</v>
      </c>
      <c r="AK26" s="723">
        <f>DataEntry!AK106*PayRateEntry!$H29</f>
        <v>0</v>
      </c>
      <c r="AL26" s="723">
        <f>DataEntry!AL106*PayRateEntry!$H29</f>
        <v>0</v>
      </c>
      <c r="AM26" s="88"/>
      <c r="AN26" s="88"/>
      <c r="AO26" s="88"/>
    </row>
    <row r="27" spans="1:41" ht="12.75">
      <c r="A27" s="88">
        <f>DataEntry!A107</f>
        <v>0</v>
      </c>
      <c r="B27" s="723">
        <f>DataEntry!B107*PayRateEntry!$H30</f>
        <v>0</v>
      </c>
      <c r="C27" s="723">
        <f>DataEntry!C107*PayRateEntry!$H30</f>
        <v>0</v>
      </c>
      <c r="D27" s="723">
        <f>DataEntry!D107*PayRateEntry!$H30</f>
        <v>0</v>
      </c>
      <c r="E27" s="723">
        <f>DataEntry!E107*PayRateEntry!$H30</f>
        <v>0</v>
      </c>
      <c r="F27" s="723">
        <f>DataEntry!F107*PayRateEntry!$H30</f>
        <v>0</v>
      </c>
      <c r="G27" s="723">
        <f>DataEntry!G107*PayRateEntry!$H30</f>
        <v>0</v>
      </c>
      <c r="H27" s="723">
        <f>DataEntry!H107*PayRateEntry!$H30</f>
        <v>0</v>
      </c>
      <c r="I27" s="723">
        <f>DataEntry!I107*PayRateEntry!$H30</f>
        <v>0</v>
      </c>
      <c r="J27" s="723">
        <f>DataEntry!J107*PayRateEntry!$H30</f>
        <v>0</v>
      </c>
      <c r="K27" s="723">
        <f>DataEntry!K107*PayRateEntry!$H30</f>
        <v>0</v>
      </c>
      <c r="L27" s="723">
        <f>DataEntry!L107*PayRateEntry!$H30</f>
        <v>0</v>
      </c>
      <c r="M27" s="723">
        <f>DataEntry!M107*PayRateEntry!$H30</f>
        <v>0</v>
      </c>
      <c r="N27" s="723">
        <f>DataEntry!N107*PayRateEntry!$H30</f>
        <v>0</v>
      </c>
      <c r="O27" s="723">
        <f>DataEntry!O107*PayRateEntry!$H30</f>
        <v>0</v>
      </c>
      <c r="P27" s="723">
        <f>DataEntry!P107*PayRateEntry!$H30</f>
        <v>0</v>
      </c>
      <c r="Q27" s="723">
        <f>DataEntry!Q107*PayRateEntry!$H30</f>
        <v>0</v>
      </c>
      <c r="R27" s="723">
        <f>DataEntry!R107*PayRateEntry!$H30</f>
        <v>0</v>
      </c>
      <c r="S27" s="723">
        <f>DataEntry!S107*PayRateEntry!$H30</f>
        <v>0</v>
      </c>
      <c r="T27" s="723">
        <f>DataEntry!T107*PayRateEntry!$H30</f>
        <v>0</v>
      </c>
      <c r="U27" s="723">
        <f>DataEntry!U107*PayRateEntry!$H30</f>
        <v>0</v>
      </c>
      <c r="V27" s="723">
        <f>DataEntry!V107*PayRateEntry!$H30</f>
        <v>0</v>
      </c>
      <c r="W27" s="723">
        <f>DataEntry!W107*PayRateEntry!$H30</f>
        <v>0</v>
      </c>
      <c r="X27" s="723">
        <f>DataEntry!X107*PayRateEntry!$H30</f>
        <v>0</v>
      </c>
      <c r="Y27" s="723">
        <f>DataEntry!Y107*PayRateEntry!$H30</f>
        <v>0</v>
      </c>
      <c r="Z27" s="723">
        <f>DataEntry!Z107*PayRateEntry!$H30</f>
        <v>0</v>
      </c>
      <c r="AA27" s="723">
        <f>DataEntry!AA107*PayRateEntry!$H30</f>
        <v>0</v>
      </c>
      <c r="AB27" s="723">
        <f>DataEntry!AB107*PayRateEntry!$H30</f>
        <v>0</v>
      </c>
      <c r="AC27" s="723">
        <f>DataEntry!AC107*PayRateEntry!$H30</f>
        <v>0</v>
      </c>
      <c r="AD27" s="723">
        <f>DataEntry!AD107*PayRateEntry!$H30</f>
        <v>0</v>
      </c>
      <c r="AE27" s="723">
        <f>DataEntry!AE107*PayRateEntry!$H30</f>
        <v>0</v>
      </c>
      <c r="AF27" s="723">
        <f>DataEntry!AF107*PayRateEntry!$H30</f>
        <v>0</v>
      </c>
      <c r="AG27" s="723">
        <f>DataEntry!AG107*PayRateEntry!$H30</f>
        <v>0</v>
      </c>
      <c r="AH27" s="723">
        <f>DataEntry!AH107*PayRateEntry!$H30</f>
        <v>0</v>
      </c>
      <c r="AI27" s="723">
        <f>DataEntry!AI107*PayRateEntry!$H30</f>
        <v>0</v>
      </c>
      <c r="AJ27" s="723">
        <f>DataEntry!AJ107*PayRateEntry!$H30</f>
        <v>0</v>
      </c>
      <c r="AK27" s="723">
        <f>DataEntry!AK107*PayRateEntry!$H30</f>
        <v>0</v>
      </c>
      <c r="AL27" s="723">
        <f>DataEntry!AL107*PayRateEntry!$H30</f>
        <v>0</v>
      </c>
      <c r="AM27" s="88"/>
      <c r="AN27" s="88"/>
      <c r="AO27" s="88"/>
    </row>
    <row r="28" spans="1:41" ht="12.75">
      <c r="A28" s="88">
        <f>DataEntry!A108</f>
        <v>0</v>
      </c>
      <c r="B28" s="723">
        <f>DataEntry!B108*PayRateEntry!$H31</f>
        <v>0</v>
      </c>
      <c r="C28" s="723">
        <f>DataEntry!C108*PayRateEntry!$H31</f>
        <v>0</v>
      </c>
      <c r="D28" s="723">
        <f>DataEntry!D108*PayRateEntry!$H31</f>
        <v>0</v>
      </c>
      <c r="E28" s="723">
        <f>DataEntry!E108*PayRateEntry!$H31</f>
        <v>0</v>
      </c>
      <c r="F28" s="723">
        <f>DataEntry!F108*PayRateEntry!$H31</f>
        <v>0</v>
      </c>
      <c r="G28" s="723">
        <f>DataEntry!G108*PayRateEntry!$H31</f>
        <v>0</v>
      </c>
      <c r="H28" s="723">
        <f>DataEntry!H108*PayRateEntry!$H31</f>
        <v>0</v>
      </c>
      <c r="I28" s="723">
        <f>DataEntry!I108*PayRateEntry!$H31</f>
        <v>0</v>
      </c>
      <c r="J28" s="723">
        <f>DataEntry!J108*PayRateEntry!$H31</f>
        <v>0</v>
      </c>
      <c r="K28" s="723">
        <f>DataEntry!K108*PayRateEntry!$H31</f>
        <v>0</v>
      </c>
      <c r="L28" s="723">
        <f>DataEntry!L108*PayRateEntry!$H31</f>
        <v>0</v>
      </c>
      <c r="M28" s="723">
        <f>DataEntry!M108*PayRateEntry!$H31</f>
        <v>0</v>
      </c>
      <c r="N28" s="723">
        <f>DataEntry!N108*PayRateEntry!$H31</f>
        <v>0</v>
      </c>
      <c r="O28" s="723">
        <f>DataEntry!O108*PayRateEntry!$H31</f>
        <v>0</v>
      </c>
      <c r="P28" s="723">
        <f>DataEntry!P108*PayRateEntry!$H31</f>
        <v>0</v>
      </c>
      <c r="Q28" s="723">
        <f>DataEntry!Q108*PayRateEntry!$H31</f>
        <v>0</v>
      </c>
      <c r="R28" s="723">
        <f>DataEntry!R108*PayRateEntry!$H31</f>
        <v>0</v>
      </c>
      <c r="S28" s="723">
        <f>DataEntry!S108*PayRateEntry!$H31</f>
        <v>0</v>
      </c>
      <c r="T28" s="723">
        <f>DataEntry!T108*PayRateEntry!$H31</f>
        <v>0</v>
      </c>
      <c r="U28" s="723">
        <f>DataEntry!U108*PayRateEntry!$H31</f>
        <v>0</v>
      </c>
      <c r="V28" s="723">
        <f>DataEntry!V108*PayRateEntry!$H31</f>
        <v>0</v>
      </c>
      <c r="W28" s="723">
        <f>DataEntry!W108*PayRateEntry!$H31</f>
        <v>0</v>
      </c>
      <c r="X28" s="723">
        <f>DataEntry!X108*PayRateEntry!$H31</f>
        <v>0</v>
      </c>
      <c r="Y28" s="723">
        <f>DataEntry!Y108*PayRateEntry!$H31</f>
        <v>0</v>
      </c>
      <c r="Z28" s="723">
        <f>DataEntry!Z108*PayRateEntry!$H31</f>
        <v>0</v>
      </c>
      <c r="AA28" s="723">
        <f>DataEntry!AA108*PayRateEntry!$H31</f>
        <v>0</v>
      </c>
      <c r="AB28" s="723">
        <f>DataEntry!AB108*PayRateEntry!$H31</f>
        <v>0</v>
      </c>
      <c r="AC28" s="723">
        <f>DataEntry!AC108*PayRateEntry!$H31</f>
        <v>0</v>
      </c>
      <c r="AD28" s="723">
        <f>DataEntry!AD108*PayRateEntry!$H31</f>
        <v>0</v>
      </c>
      <c r="AE28" s="723">
        <f>DataEntry!AE108*PayRateEntry!$H31</f>
        <v>0</v>
      </c>
      <c r="AF28" s="723">
        <f>DataEntry!AF108*PayRateEntry!$H31</f>
        <v>0</v>
      </c>
      <c r="AG28" s="723">
        <f>DataEntry!AG108*PayRateEntry!$H31</f>
        <v>0</v>
      </c>
      <c r="AH28" s="723">
        <f>DataEntry!AH108*PayRateEntry!$H31</f>
        <v>0</v>
      </c>
      <c r="AI28" s="723">
        <f>DataEntry!AI108*PayRateEntry!$H31</f>
        <v>0</v>
      </c>
      <c r="AJ28" s="723">
        <f>DataEntry!AJ108*PayRateEntry!$H31</f>
        <v>0</v>
      </c>
      <c r="AK28" s="723">
        <f>DataEntry!AK108*PayRateEntry!$H31</f>
        <v>0</v>
      </c>
      <c r="AL28" s="723">
        <f>DataEntry!AL108*PayRateEntry!$H31</f>
        <v>0</v>
      </c>
      <c r="AM28" s="88"/>
      <c r="AN28" s="88"/>
      <c r="AO28" s="88"/>
    </row>
    <row r="29" spans="1:41" ht="12.75">
      <c r="A29" s="88">
        <f>DataEntry!A109</f>
        <v>0</v>
      </c>
      <c r="B29" s="723">
        <f>DataEntry!B109*PayRateEntry!$H32</f>
        <v>0</v>
      </c>
      <c r="C29" s="723">
        <f>DataEntry!C109*PayRateEntry!$H32</f>
        <v>0</v>
      </c>
      <c r="D29" s="723">
        <f>DataEntry!D109*PayRateEntry!$H32</f>
        <v>0</v>
      </c>
      <c r="E29" s="723">
        <f>DataEntry!E109*PayRateEntry!$H32</f>
        <v>0</v>
      </c>
      <c r="F29" s="723">
        <f>DataEntry!F109*PayRateEntry!$H32</f>
        <v>0</v>
      </c>
      <c r="G29" s="723">
        <f>DataEntry!G109*PayRateEntry!$H32</f>
        <v>0</v>
      </c>
      <c r="H29" s="723">
        <f>DataEntry!H109*PayRateEntry!$H32</f>
        <v>0</v>
      </c>
      <c r="I29" s="723">
        <f>DataEntry!I109*PayRateEntry!$H32</f>
        <v>0</v>
      </c>
      <c r="J29" s="723">
        <f>DataEntry!J109*PayRateEntry!$H32</f>
        <v>0</v>
      </c>
      <c r="K29" s="723">
        <f>DataEntry!K109*PayRateEntry!$H32</f>
        <v>0</v>
      </c>
      <c r="L29" s="723">
        <f>DataEntry!L109*PayRateEntry!$H32</f>
        <v>0</v>
      </c>
      <c r="M29" s="723">
        <f>DataEntry!M109*PayRateEntry!$H32</f>
        <v>0</v>
      </c>
      <c r="N29" s="723">
        <f>DataEntry!N109*PayRateEntry!$H32</f>
        <v>0</v>
      </c>
      <c r="O29" s="723">
        <f>DataEntry!O109*PayRateEntry!$H32</f>
        <v>0</v>
      </c>
      <c r="P29" s="723">
        <f>DataEntry!P109*PayRateEntry!$H32</f>
        <v>0</v>
      </c>
      <c r="Q29" s="723">
        <f>DataEntry!Q109*PayRateEntry!$H32</f>
        <v>0</v>
      </c>
      <c r="R29" s="723">
        <f>DataEntry!R109*PayRateEntry!$H32</f>
        <v>0</v>
      </c>
      <c r="S29" s="723">
        <f>DataEntry!S109*PayRateEntry!$H32</f>
        <v>0</v>
      </c>
      <c r="T29" s="723">
        <f>DataEntry!T109*PayRateEntry!$H32</f>
        <v>0</v>
      </c>
      <c r="U29" s="723">
        <f>DataEntry!U109*PayRateEntry!$H32</f>
        <v>0</v>
      </c>
      <c r="V29" s="723">
        <f>DataEntry!V109*PayRateEntry!$H32</f>
        <v>0</v>
      </c>
      <c r="W29" s="723">
        <f>DataEntry!W109*PayRateEntry!$H32</f>
        <v>0</v>
      </c>
      <c r="X29" s="723">
        <f>DataEntry!X109*PayRateEntry!$H32</f>
        <v>0</v>
      </c>
      <c r="Y29" s="723">
        <f>DataEntry!Y109*PayRateEntry!$H32</f>
        <v>0</v>
      </c>
      <c r="Z29" s="723">
        <f>DataEntry!Z109*PayRateEntry!$H32</f>
        <v>0</v>
      </c>
      <c r="AA29" s="723">
        <f>DataEntry!AA109*PayRateEntry!$H32</f>
        <v>0</v>
      </c>
      <c r="AB29" s="723">
        <f>DataEntry!AB109*PayRateEntry!$H32</f>
        <v>0</v>
      </c>
      <c r="AC29" s="723">
        <f>DataEntry!AC109*PayRateEntry!$H32</f>
        <v>0</v>
      </c>
      <c r="AD29" s="723">
        <f>DataEntry!AD109*PayRateEntry!$H32</f>
        <v>0</v>
      </c>
      <c r="AE29" s="723">
        <f>DataEntry!AE109*PayRateEntry!$H32</f>
        <v>0</v>
      </c>
      <c r="AF29" s="723">
        <f>DataEntry!AF109*PayRateEntry!$H32</f>
        <v>0</v>
      </c>
      <c r="AG29" s="723">
        <f>DataEntry!AG109*PayRateEntry!$H32</f>
        <v>0</v>
      </c>
      <c r="AH29" s="723">
        <f>DataEntry!AH109*PayRateEntry!$H32</f>
        <v>0</v>
      </c>
      <c r="AI29" s="723">
        <f>DataEntry!AI109*PayRateEntry!$H32</f>
        <v>0</v>
      </c>
      <c r="AJ29" s="723">
        <f>DataEntry!AJ109*PayRateEntry!$H32</f>
        <v>0</v>
      </c>
      <c r="AK29" s="723">
        <f>DataEntry!AK109*PayRateEntry!$H32</f>
        <v>0</v>
      </c>
      <c r="AL29" s="723">
        <f>DataEntry!AL109*PayRateEntry!$H32</f>
        <v>0</v>
      </c>
      <c r="AM29" s="88"/>
      <c r="AN29" s="88"/>
      <c r="AO29" s="88"/>
    </row>
    <row r="30" spans="1:41" ht="12.75">
      <c r="A30" s="88">
        <f>DataEntry!A110</f>
        <v>0</v>
      </c>
      <c r="B30" s="723">
        <f>DataEntry!B110*PayRateEntry!$H33</f>
        <v>0</v>
      </c>
      <c r="C30" s="723">
        <f>DataEntry!C110*PayRateEntry!$H33</f>
        <v>0</v>
      </c>
      <c r="D30" s="723">
        <f>DataEntry!D110*PayRateEntry!$H33</f>
        <v>0</v>
      </c>
      <c r="E30" s="723">
        <f>DataEntry!E110*PayRateEntry!$H33</f>
        <v>0</v>
      </c>
      <c r="F30" s="723">
        <f>DataEntry!F110*PayRateEntry!$H33</f>
        <v>0</v>
      </c>
      <c r="G30" s="723">
        <f>DataEntry!G110*PayRateEntry!$H33</f>
        <v>0</v>
      </c>
      <c r="H30" s="723">
        <f>DataEntry!H110*PayRateEntry!$H33</f>
        <v>0</v>
      </c>
      <c r="I30" s="723">
        <f>DataEntry!I110*PayRateEntry!$H33</f>
        <v>0</v>
      </c>
      <c r="J30" s="723">
        <f>DataEntry!J110*PayRateEntry!$H33</f>
        <v>0</v>
      </c>
      <c r="K30" s="723">
        <f>DataEntry!K110*PayRateEntry!$H33</f>
        <v>0</v>
      </c>
      <c r="L30" s="723">
        <f>DataEntry!L110*PayRateEntry!$H33</f>
        <v>0</v>
      </c>
      <c r="M30" s="723">
        <f>DataEntry!M110*PayRateEntry!$H33</f>
        <v>0</v>
      </c>
      <c r="N30" s="723">
        <f>DataEntry!N110*PayRateEntry!$H33</f>
        <v>0</v>
      </c>
      <c r="O30" s="723">
        <f>DataEntry!O110*PayRateEntry!$H33</f>
        <v>0</v>
      </c>
      <c r="P30" s="723">
        <f>DataEntry!P110*PayRateEntry!$H33</f>
        <v>0</v>
      </c>
      <c r="Q30" s="723">
        <f>DataEntry!Q110*PayRateEntry!$H33</f>
        <v>0</v>
      </c>
      <c r="R30" s="723">
        <f>DataEntry!R110*PayRateEntry!$H33</f>
        <v>0</v>
      </c>
      <c r="S30" s="723">
        <f>DataEntry!S110*PayRateEntry!$H33</f>
        <v>0</v>
      </c>
      <c r="T30" s="723">
        <f>DataEntry!T110*PayRateEntry!$H33</f>
        <v>0</v>
      </c>
      <c r="U30" s="723">
        <f>DataEntry!U110*PayRateEntry!$H33</f>
        <v>0</v>
      </c>
      <c r="V30" s="723">
        <f>DataEntry!V110*PayRateEntry!$H33</f>
        <v>0</v>
      </c>
      <c r="W30" s="723">
        <f>DataEntry!W110*PayRateEntry!$H33</f>
        <v>0</v>
      </c>
      <c r="X30" s="723">
        <f>DataEntry!X110*PayRateEntry!$H33</f>
        <v>0</v>
      </c>
      <c r="Y30" s="723">
        <f>DataEntry!Y110*PayRateEntry!$H33</f>
        <v>0</v>
      </c>
      <c r="Z30" s="723">
        <f>DataEntry!Z110*PayRateEntry!$H33</f>
        <v>0</v>
      </c>
      <c r="AA30" s="723">
        <f>DataEntry!AA110*PayRateEntry!$H33</f>
        <v>0</v>
      </c>
      <c r="AB30" s="723">
        <f>DataEntry!AB110*PayRateEntry!$H33</f>
        <v>0</v>
      </c>
      <c r="AC30" s="723">
        <f>DataEntry!AC110*PayRateEntry!$H33</f>
        <v>0</v>
      </c>
      <c r="AD30" s="723">
        <f>DataEntry!AD110*PayRateEntry!$H33</f>
        <v>0</v>
      </c>
      <c r="AE30" s="723">
        <f>DataEntry!AE110*PayRateEntry!$H33</f>
        <v>0</v>
      </c>
      <c r="AF30" s="723">
        <f>DataEntry!AF110*PayRateEntry!$H33</f>
        <v>0</v>
      </c>
      <c r="AG30" s="723">
        <f>DataEntry!AG110*PayRateEntry!$H33</f>
        <v>0</v>
      </c>
      <c r="AH30" s="723">
        <f>DataEntry!AH110*PayRateEntry!$H33</f>
        <v>0</v>
      </c>
      <c r="AI30" s="723">
        <f>DataEntry!AI110*PayRateEntry!$H33</f>
        <v>0</v>
      </c>
      <c r="AJ30" s="723">
        <f>DataEntry!AJ110*PayRateEntry!$H33</f>
        <v>0</v>
      </c>
      <c r="AK30" s="723">
        <f>DataEntry!AK110*PayRateEntry!$H33</f>
        <v>0</v>
      </c>
      <c r="AL30" s="723">
        <f>DataEntry!AL110*PayRateEntry!$H33</f>
        <v>0</v>
      </c>
      <c r="AM30" s="88"/>
      <c r="AN30" s="88"/>
      <c r="AO30" s="88"/>
    </row>
    <row r="31" spans="1:41" ht="12.75">
      <c r="A31" s="88">
        <f>DataEntry!A111</f>
        <v>0</v>
      </c>
      <c r="B31" s="723">
        <f>DataEntry!B111*PayRateEntry!$H34</f>
        <v>0</v>
      </c>
      <c r="C31" s="723">
        <f>DataEntry!C111*PayRateEntry!$H34</f>
        <v>0</v>
      </c>
      <c r="D31" s="723">
        <f>DataEntry!D111*PayRateEntry!$H34</f>
        <v>0</v>
      </c>
      <c r="E31" s="723">
        <f>DataEntry!E111*PayRateEntry!$H34</f>
        <v>0</v>
      </c>
      <c r="F31" s="723">
        <f>DataEntry!F111*PayRateEntry!$H34</f>
        <v>0</v>
      </c>
      <c r="G31" s="723">
        <f>DataEntry!G111*PayRateEntry!$H34</f>
        <v>0</v>
      </c>
      <c r="H31" s="723">
        <f>DataEntry!H111*PayRateEntry!$H34</f>
        <v>0</v>
      </c>
      <c r="I31" s="723">
        <f>DataEntry!I111*PayRateEntry!$H34</f>
        <v>0</v>
      </c>
      <c r="J31" s="723">
        <f>DataEntry!J111*PayRateEntry!$H34</f>
        <v>0</v>
      </c>
      <c r="K31" s="723">
        <f>DataEntry!K111*PayRateEntry!$H34</f>
        <v>0</v>
      </c>
      <c r="L31" s="723">
        <f>DataEntry!L111*PayRateEntry!$H34</f>
        <v>0</v>
      </c>
      <c r="M31" s="723">
        <f>DataEntry!M111*PayRateEntry!$H34</f>
        <v>0</v>
      </c>
      <c r="N31" s="723">
        <f>DataEntry!N111*PayRateEntry!$H34</f>
        <v>0</v>
      </c>
      <c r="O31" s="723">
        <f>DataEntry!O111*PayRateEntry!$H34</f>
        <v>0</v>
      </c>
      <c r="P31" s="723">
        <f>DataEntry!P111*PayRateEntry!$H34</f>
        <v>0</v>
      </c>
      <c r="Q31" s="723">
        <f>DataEntry!Q111*PayRateEntry!$H34</f>
        <v>0</v>
      </c>
      <c r="R31" s="723">
        <f>DataEntry!R111*PayRateEntry!$H34</f>
        <v>0</v>
      </c>
      <c r="S31" s="723">
        <f>DataEntry!S111*PayRateEntry!$H34</f>
        <v>0</v>
      </c>
      <c r="T31" s="723">
        <f>DataEntry!T111*PayRateEntry!$H34</f>
        <v>0</v>
      </c>
      <c r="U31" s="723">
        <f>DataEntry!U111*PayRateEntry!$H34</f>
        <v>0</v>
      </c>
      <c r="V31" s="723">
        <f>DataEntry!V111*PayRateEntry!$H34</f>
        <v>0</v>
      </c>
      <c r="W31" s="723">
        <f>DataEntry!W111*PayRateEntry!$H34</f>
        <v>0</v>
      </c>
      <c r="X31" s="723">
        <f>DataEntry!X111*PayRateEntry!$H34</f>
        <v>0</v>
      </c>
      <c r="Y31" s="723">
        <f>DataEntry!Y111*PayRateEntry!$H34</f>
        <v>0</v>
      </c>
      <c r="Z31" s="723">
        <f>DataEntry!Z111*PayRateEntry!$H34</f>
        <v>0</v>
      </c>
      <c r="AA31" s="723">
        <f>DataEntry!AA111*PayRateEntry!$H34</f>
        <v>0</v>
      </c>
      <c r="AB31" s="723">
        <f>DataEntry!AB111*PayRateEntry!$H34</f>
        <v>0</v>
      </c>
      <c r="AC31" s="723">
        <f>DataEntry!AC111*PayRateEntry!$H34</f>
        <v>0</v>
      </c>
      <c r="AD31" s="723">
        <f>DataEntry!AD111*PayRateEntry!$H34</f>
        <v>0</v>
      </c>
      <c r="AE31" s="723">
        <f>DataEntry!AE111*PayRateEntry!$H34</f>
        <v>0</v>
      </c>
      <c r="AF31" s="723">
        <f>DataEntry!AF111*PayRateEntry!$H34</f>
        <v>0</v>
      </c>
      <c r="AG31" s="723">
        <f>DataEntry!AG111*PayRateEntry!$H34</f>
        <v>0</v>
      </c>
      <c r="AH31" s="723">
        <f>DataEntry!AH111*PayRateEntry!$H34</f>
        <v>0</v>
      </c>
      <c r="AI31" s="723">
        <f>DataEntry!AI111*PayRateEntry!$H34</f>
        <v>0</v>
      </c>
      <c r="AJ31" s="723">
        <f>DataEntry!AJ111*PayRateEntry!$H34</f>
        <v>0</v>
      </c>
      <c r="AK31" s="723">
        <f>DataEntry!AK111*PayRateEntry!$H34</f>
        <v>0</v>
      </c>
      <c r="AL31" s="723">
        <f>DataEntry!AL111*PayRateEntry!$H34</f>
        <v>0</v>
      </c>
      <c r="AM31" s="88"/>
      <c r="AN31" s="88"/>
      <c r="AO31" s="88"/>
    </row>
    <row r="32" spans="1:41" ht="12.75">
      <c r="A32" s="88">
        <f>DataEntry!A112</f>
        <v>0</v>
      </c>
      <c r="B32" s="723">
        <f>DataEntry!B112*PayRateEntry!$H35</f>
        <v>0</v>
      </c>
      <c r="C32" s="723">
        <f>DataEntry!C112*PayRateEntry!$H35</f>
        <v>0</v>
      </c>
      <c r="D32" s="723">
        <f>DataEntry!D112*PayRateEntry!$H35</f>
        <v>0</v>
      </c>
      <c r="E32" s="723">
        <f>DataEntry!E112*PayRateEntry!$H35</f>
        <v>0</v>
      </c>
      <c r="F32" s="723">
        <f>DataEntry!F112*PayRateEntry!$H35</f>
        <v>0</v>
      </c>
      <c r="G32" s="723">
        <f>DataEntry!G112*PayRateEntry!$H35</f>
        <v>0</v>
      </c>
      <c r="H32" s="723">
        <f>DataEntry!H112*PayRateEntry!$H35</f>
        <v>0</v>
      </c>
      <c r="I32" s="723">
        <f>DataEntry!I112*PayRateEntry!$H35</f>
        <v>0</v>
      </c>
      <c r="J32" s="723">
        <f>DataEntry!J112*PayRateEntry!$H35</f>
        <v>0</v>
      </c>
      <c r="K32" s="723">
        <f>DataEntry!K112*PayRateEntry!$H35</f>
        <v>0</v>
      </c>
      <c r="L32" s="723">
        <f>DataEntry!L112*PayRateEntry!$H35</f>
        <v>0</v>
      </c>
      <c r="M32" s="723">
        <f>DataEntry!M112*PayRateEntry!$H35</f>
        <v>0</v>
      </c>
      <c r="N32" s="723">
        <f>DataEntry!N112*PayRateEntry!$H35</f>
        <v>0</v>
      </c>
      <c r="O32" s="723">
        <f>DataEntry!O112*PayRateEntry!$H35</f>
        <v>0</v>
      </c>
      <c r="P32" s="723">
        <f>DataEntry!P112*PayRateEntry!$H35</f>
        <v>0</v>
      </c>
      <c r="Q32" s="723">
        <f>DataEntry!Q112*PayRateEntry!$H35</f>
        <v>0</v>
      </c>
      <c r="R32" s="723">
        <f>DataEntry!R112*PayRateEntry!$H35</f>
        <v>0</v>
      </c>
      <c r="S32" s="723">
        <f>DataEntry!S112*PayRateEntry!$H35</f>
        <v>0</v>
      </c>
      <c r="T32" s="723">
        <f>DataEntry!T112*PayRateEntry!$H35</f>
        <v>0</v>
      </c>
      <c r="U32" s="723">
        <f>DataEntry!U112*PayRateEntry!$H35</f>
        <v>0</v>
      </c>
      <c r="V32" s="723">
        <f>DataEntry!V112*PayRateEntry!$H35</f>
        <v>0</v>
      </c>
      <c r="W32" s="723">
        <f>DataEntry!W112*PayRateEntry!$H35</f>
        <v>0</v>
      </c>
      <c r="X32" s="723">
        <f>DataEntry!X112*PayRateEntry!$H35</f>
        <v>0</v>
      </c>
      <c r="Y32" s="723">
        <f>DataEntry!Y112*PayRateEntry!$H35</f>
        <v>0</v>
      </c>
      <c r="Z32" s="723">
        <f>DataEntry!Z112*PayRateEntry!$H35</f>
        <v>0</v>
      </c>
      <c r="AA32" s="723">
        <f>DataEntry!AA112*PayRateEntry!$H35</f>
        <v>0</v>
      </c>
      <c r="AB32" s="723">
        <f>DataEntry!AB112*PayRateEntry!$H35</f>
        <v>0</v>
      </c>
      <c r="AC32" s="723">
        <f>DataEntry!AC112*PayRateEntry!$H35</f>
        <v>0</v>
      </c>
      <c r="AD32" s="723">
        <f>DataEntry!AD112*PayRateEntry!$H35</f>
        <v>0</v>
      </c>
      <c r="AE32" s="723">
        <f>DataEntry!AE112*PayRateEntry!$H35</f>
        <v>0</v>
      </c>
      <c r="AF32" s="723">
        <f>DataEntry!AF112*PayRateEntry!$H35</f>
        <v>0</v>
      </c>
      <c r="AG32" s="723">
        <f>DataEntry!AG112*PayRateEntry!$H35</f>
        <v>0</v>
      </c>
      <c r="AH32" s="723">
        <f>DataEntry!AH112*PayRateEntry!$H35</f>
        <v>0</v>
      </c>
      <c r="AI32" s="723">
        <f>DataEntry!AI112*PayRateEntry!$H35</f>
        <v>0</v>
      </c>
      <c r="AJ32" s="723">
        <f>DataEntry!AJ112*PayRateEntry!$H35</f>
        <v>0</v>
      </c>
      <c r="AK32" s="723">
        <f>DataEntry!AK112*PayRateEntry!$H35</f>
        <v>0</v>
      </c>
      <c r="AL32" s="723">
        <f>DataEntry!AL112*PayRateEntry!$H35</f>
        <v>0</v>
      </c>
      <c r="AM32" s="88"/>
      <c r="AN32" s="88"/>
      <c r="AO32" s="88"/>
    </row>
    <row r="33" spans="1:41" ht="12.75">
      <c r="A33" s="88">
        <f>DataEntry!A113</f>
        <v>0</v>
      </c>
      <c r="B33" s="723">
        <f>DataEntry!B113*PayRateEntry!$H36</f>
        <v>0</v>
      </c>
      <c r="C33" s="723">
        <f>DataEntry!C113*PayRateEntry!$H36</f>
        <v>0</v>
      </c>
      <c r="D33" s="723">
        <f>DataEntry!D113*PayRateEntry!$H36</f>
        <v>0</v>
      </c>
      <c r="E33" s="723">
        <f>DataEntry!E113*PayRateEntry!$H36</f>
        <v>0</v>
      </c>
      <c r="F33" s="723">
        <f>DataEntry!F113*PayRateEntry!$H36</f>
        <v>0</v>
      </c>
      <c r="G33" s="723">
        <f>DataEntry!G113*PayRateEntry!$H36</f>
        <v>0</v>
      </c>
      <c r="H33" s="723">
        <f>DataEntry!H113*PayRateEntry!$H36</f>
        <v>0</v>
      </c>
      <c r="I33" s="723">
        <f>DataEntry!I113*PayRateEntry!$H36</f>
        <v>0</v>
      </c>
      <c r="J33" s="723">
        <f>DataEntry!J113*PayRateEntry!$H36</f>
        <v>0</v>
      </c>
      <c r="K33" s="723">
        <f>DataEntry!K113*PayRateEntry!$H36</f>
        <v>0</v>
      </c>
      <c r="L33" s="723">
        <f>DataEntry!L113*PayRateEntry!$H36</f>
        <v>0</v>
      </c>
      <c r="M33" s="723">
        <f>DataEntry!M113*PayRateEntry!$H36</f>
        <v>0</v>
      </c>
      <c r="N33" s="723">
        <f>DataEntry!N113*PayRateEntry!$H36</f>
        <v>0</v>
      </c>
      <c r="O33" s="723">
        <f>DataEntry!O113*PayRateEntry!$H36</f>
        <v>0</v>
      </c>
      <c r="P33" s="723">
        <f>DataEntry!P113*PayRateEntry!$H36</f>
        <v>0</v>
      </c>
      <c r="Q33" s="723">
        <f>DataEntry!Q113*PayRateEntry!$H36</f>
        <v>0</v>
      </c>
      <c r="R33" s="723">
        <f>DataEntry!R113*PayRateEntry!$H36</f>
        <v>0</v>
      </c>
      <c r="S33" s="723">
        <f>DataEntry!S113*PayRateEntry!$H36</f>
        <v>0</v>
      </c>
      <c r="T33" s="723">
        <f>DataEntry!T113*PayRateEntry!$H36</f>
        <v>0</v>
      </c>
      <c r="U33" s="723">
        <f>DataEntry!U113*PayRateEntry!$H36</f>
        <v>0</v>
      </c>
      <c r="V33" s="723">
        <f>DataEntry!V113*PayRateEntry!$H36</f>
        <v>0</v>
      </c>
      <c r="W33" s="723">
        <f>DataEntry!W113*PayRateEntry!$H36</f>
        <v>0</v>
      </c>
      <c r="X33" s="723">
        <f>DataEntry!X113*PayRateEntry!$H36</f>
        <v>0</v>
      </c>
      <c r="Y33" s="723">
        <f>DataEntry!Y113*PayRateEntry!$H36</f>
        <v>0</v>
      </c>
      <c r="Z33" s="723">
        <f>DataEntry!Z113*PayRateEntry!$H36</f>
        <v>0</v>
      </c>
      <c r="AA33" s="723">
        <f>DataEntry!AA113*PayRateEntry!$H36</f>
        <v>0</v>
      </c>
      <c r="AB33" s="723">
        <f>DataEntry!AB113*PayRateEntry!$H36</f>
        <v>0</v>
      </c>
      <c r="AC33" s="723">
        <f>DataEntry!AC113*PayRateEntry!$H36</f>
        <v>0</v>
      </c>
      <c r="AD33" s="723">
        <f>DataEntry!AD113*PayRateEntry!$H36</f>
        <v>0</v>
      </c>
      <c r="AE33" s="723">
        <f>DataEntry!AE113*PayRateEntry!$H36</f>
        <v>0</v>
      </c>
      <c r="AF33" s="723">
        <f>DataEntry!AF113*PayRateEntry!$H36</f>
        <v>0</v>
      </c>
      <c r="AG33" s="723">
        <f>DataEntry!AG113*PayRateEntry!$H36</f>
        <v>0</v>
      </c>
      <c r="AH33" s="723">
        <f>DataEntry!AH113*PayRateEntry!$H36</f>
        <v>0</v>
      </c>
      <c r="AI33" s="723">
        <f>DataEntry!AI113*PayRateEntry!$H36</f>
        <v>0</v>
      </c>
      <c r="AJ33" s="723">
        <f>DataEntry!AJ113*PayRateEntry!$H36</f>
        <v>0</v>
      </c>
      <c r="AK33" s="723">
        <f>DataEntry!AK113*PayRateEntry!$H36</f>
        <v>0</v>
      </c>
      <c r="AL33" s="723">
        <f>DataEntry!AL113*PayRateEntry!$H36</f>
        <v>0</v>
      </c>
      <c r="AM33" s="88"/>
      <c r="AN33" s="88"/>
      <c r="AO33" s="88"/>
    </row>
    <row r="34" spans="1:41" ht="12.75">
      <c r="A34" s="88">
        <f>DataEntry!A114</f>
        <v>0</v>
      </c>
      <c r="B34" s="723">
        <f>DataEntry!B114*PayRateEntry!$H37</f>
        <v>0</v>
      </c>
      <c r="C34" s="723">
        <f>DataEntry!C114*PayRateEntry!$H37</f>
        <v>0</v>
      </c>
      <c r="D34" s="723">
        <f>DataEntry!D114*PayRateEntry!$H37</f>
        <v>0</v>
      </c>
      <c r="E34" s="723">
        <f>DataEntry!E114*PayRateEntry!$H37</f>
        <v>0</v>
      </c>
      <c r="F34" s="723">
        <f>DataEntry!F114*PayRateEntry!$H37</f>
        <v>0</v>
      </c>
      <c r="G34" s="723">
        <f>DataEntry!G114*PayRateEntry!$H37</f>
        <v>0</v>
      </c>
      <c r="H34" s="723">
        <f>DataEntry!H114*PayRateEntry!$H37</f>
        <v>0</v>
      </c>
      <c r="I34" s="723">
        <f>DataEntry!I114*PayRateEntry!$H37</f>
        <v>0</v>
      </c>
      <c r="J34" s="723">
        <f>DataEntry!J114*PayRateEntry!$H37</f>
        <v>0</v>
      </c>
      <c r="K34" s="723">
        <f>DataEntry!K114*PayRateEntry!$H37</f>
        <v>0</v>
      </c>
      <c r="L34" s="723">
        <f>DataEntry!L114*PayRateEntry!$H37</f>
        <v>0</v>
      </c>
      <c r="M34" s="723">
        <f>DataEntry!M114*PayRateEntry!$H37</f>
        <v>0</v>
      </c>
      <c r="N34" s="723">
        <f>DataEntry!N114*PayRateEntry!$H37</f>
        <v>0</v>
      </c>
      <c r="O34" s="723">
        <f>DataEntry!O114*PayRateEntry!$H37</f>
        <v>0</v>
      </c>
      <c r="P34" s="723">
        <f>DataEntry!P114*PayRateEntry!$H37</f>
        <v>0</v>
      </c>
      <c r="Q34" s="723">
        <f>DataEntry!Q114*PayRateEntry!$H37</f>
        <v>0</v>
      </c>
      <c r="R34" s="723">
        <f>DataEntry!R114*PayRateEntry!$H37</f>
        <v>0</v>
      </c>
      <c r="S34" s="723">
        <f>DataEntry!S114*PayRateEntry!$H37</f>
        <v>0</v>
      </c>
      <c r="T34" s="723">
        <f>DataEntry!T114*PayRateEntry!$H37</f>
        <v>0</v>
      </c>
      <c r="U34" s="723">
        <f>DataEntry!U114*PayRateEntry!$H37</f>
        <v>0</v>
      </c>
      <c r="V34" s="723">
        <f>DataEntry!V114*PayRateEntry!$H37</f>
        <v>0</v>
      </c>
      <c r="W34" s="723">
        <f>DataEntry!W114*PayRateEntry!$H37</f>
        <v>0</v>
      </c>
      <c r="X34" s="723">
        <f>DataEntry!X114*PayRateEntry!$H37</f>
        <v>0</v>
      </c>
      <c r="Y34" s="723">
        <f>DataEntry!Y114*PayRateEntry!$H37</f>
        <v>0</v>
      </c>
      <c r="Z34" s="723">
        <f>DataEntry!Z114*PayRateEntry!$H37</f>
        <v>0</v>
      </c>
      <c r="AA34" s="723">
        <f>DataEntry!AA114*PayRateEntry!$H37</f>
        <v>0</v>
      </c>
      <c r="AB34" s="723">
        <f>DataEntry!AB114*PayRateEntry!$H37</f>
        <v>0</v>
      </c>
      <c r="AC34" s="723">
        <f>DataEntry!AC114*PayRateEntry!$H37</f>
        <v>0</v>
      </c>
      <c r="AD34" s="723">
        <f>DataEntry!AD114*PayRateEntry!$H37</f>
        <v>0</v>
      </c>
      <c r="AE34" s="723">
        <f>DataEntry!AE114*PayRateEntry!$H37</f>
        <v>0</v>
      </c>
      <c r="AF34" s="723">
        <f>DataEntry!AF114*PayRateEntry!$H37</f>
        <v>0</v>
      </c>
      <c r="AG34" s="723">
        <f>DataEntry!AG114*PayRateEntry!$H37</f>
        <v>0</v>
      </c>
      <c r="AH34" s="723">
        <f>DataEntry!AH114*PayRateEntry!$H37</f>
        <v>0</v>
      </c>
      <c r="AI34" s="723">
        <f>DataEntry!AI114*PayRateEntry!$H37</f>
        <v>0</v>
      </c>
      <c r="AJ34" s="723">
        <f>DataEntry!AJ114*PayRateEntry!$H37</f>
        <v>0</v>
      </c>
      <c r="AK34" s="723">
        <f>DataEntry!AK114*PayRateEntry!$H37</f>
        <v>0</v>
      </c>
      <c r="AL34" s="723">
        <f>DataEntry!AL114*PayRateEntry!$H37</f>
        <v>0</v>
      </c>
      <c r="AM34" s="88"/>
      <c r="AN34" s="88"/>
      <c r="AO34" s="88"/>
    </row>
    <row r="35" spans="1:41" ht="12.75">
      <c r="A35" s="88">
        <f>DataEntry!A115</f>
        <v>0</v>
      </c>
      <c r="B35" s="723">
        <f>DataEntry!B115*PayRateEntry!$H38</f>
        <v>0</v>
      </c>
      <c r="C35" s="723">
        <f>DataEntry!C115*PayRateEntry!$H38</f>
        <v>0</v>
      </c>
      <c r="D35" s="723">
        <f>DataEntry!D115*PayRateEntry!$H38</f>
        <v>0</v>
      </c>
      <c r="E35" s="723">
        <f>DataEntry!E115*PayRateEntry!$H38</f>
        <v>0</v>
      </c>
      <c r="F35" s="723">
        <f>DataEntry!F115*PayRateEntry!$H38</f>
        <v>0</v>
      </c>
      <c r="G35" s="723">
        <f>DataEntry!G115*PayRateEntry!$H38</f>
        <v>0</v>
      </c>
      <c r="H35" s="723">
        <f>DataEntry!H115*PayRateEntry!$H38</f>
        <v>0</v>
      </c>
      <c r="I35" s="723">
        <f>DataEntry!I115*PayRateEntry!$H38</f>
        <v>0</v>
      </c>
      <c r="J35" s="723">
        <f>DataEntry!J115*PayRateEntry!$H38</f>
        <v>0</v>
      </c>
      <c r="K35" s="723">
        <f>DataEntry!K115*PayRateEntry!$H38</f>
        <v>0</v>
      </c>
      <c r="L35" s="723">
        <f>DataEntry!L115*PayRateEntry!$H38</f>
        <v>0</v>
      </c>
      <c r="M35" s="723">
        <f>DataEntry!M115*PayRateEntry!$H38</f>
        <v>0</v>
      </c>
      <c r="N35" s="723">
        <f>DataEntry!N115*PayRateEntry!$H38</f>
        <v>0</v>
      </c>
      <c r="O35" s="723">
        <f>DataEntry!O115*PayRateEntry!$H38</f>
        <v>0</v>
      </c>
      <c r="P35" s="723">
        <f>DataEntry!P115*PayRateEntry!$H38</f>
        <v>0</v>
      </c>
      <c r="Q35" s="723">
        <f>DataEntry!Q115*PayRateEntry!$H38</f>
        <v>0</v>
      </c>
      <c r="R35" s="723">
        <f>DataEntry!R115*PayRateEntry!$H38</f>
        <v>0</v>
      </c>
      <c r="S35" s="723">
        <f>DataEntry!S115*PayRateEntry!$H38</f>
        <v>0</v>
      </c>
      <c r="T35" s="723">
        <f>DataEntry!T115*PayRateEntry!$H38</f>
        <v>0</v>
      </c>
      <c r="U35" s="723">
        <f>DataEntry!U115*PayRateEntry!$H38</f>
        <v>0</v>
      </c>
      <c r="V35" s="723">
        <f>DataEntry!V115*PayRateEntry!$H38</f>
        <v>0</v>
      </c>
      <c r="W35" s="723">
        <f>DataEntry!W115*PayRateEntry!$H38</f>
        <v>0</v>
      </c>
      <c r="X35" s="723">
        <f>DataEntry!X115*PayRateEntry!$H38</f>
        <v>0</v>
      </c>
      <c r="Y35" s="723">
        <f>DataEntry!Y115*PayRateEntry!$H38</f>
        <v>0</v>
      </c>
      <c r="Z35" s="723">
        <f>DataEntry!Z115*PayRateEntry!$H38</f>
        <v>0</v>
      </c>
      <c r="AA35" s="723">
        <f>DataEntry!AA115*PayRateEntry!$H38</f>
        <v>0</v>
      </c>
      <c r="AB35" s="723">
        <f>DataEntry!AB115*PayRateEntry!$H38</f>
        <v>0</v>
      </c>
      <c r="AC35" s="723">
        <f>DataEntry!AC115*PayRateEntry!$H38</f>
        <v>0</v>
      </c>
      <c r="AD35" s="723">
        <f>DataEntry!AD115*PayRateEntry!$H38</f>
        <v>0</v>
      </c>
      <c r="AE35" s="723">
        <f>DataEntry!AE115*PayRateEntry!$H38</f>
        <v>0</v>
      </c>
      <c r="AF35" s="723">
        <f>DataEntry!AF115*PayRateEntry!$H38</f>
        <v>0</v>
      </c>
      <c r="AG35" s="723">
        <f>DataEntry!AG115*PayRateEntry!$H38</f>
        <v>0</v>
      </c>
      <c r="AH35" s="723">
        <f>DataEntry!AH115*PayRateEntry!$H38</f>
        <v>0</v>
      </c>
      <c r="AI35" s="723">
        <f>DataEntry!AI115*PayRateEntry!$H38</f>
        <v>0</v>
      </c>
      <c r="AJ35" s="723">
        <f>DataEntry!AJ115*PayRateEntry!$H38</f>
        <v>0</v>
      </c>
      <c r="AK35" s="723">
        <f>DataEntry!AK115*PayRateEntry!$H38</f>
        <v>0</v>
      </c>
      <c r="AL35" s="723">
        <f>DataEntry!AL115*PayRateEntry!$H38</f>
        <v>0</v>
      </c>
      <c r="AM35" s="88"/>
      <c r="AN35" s="88"/>
      <c r="AO35" s="88"/>
    </row>
    <row r="36" spans="1:41" ht="12.75">
      <c r="A36" s="88">
        <f>DataEntry!A116</f>
        <v>0</v>
      </c>
      <c r="B36" s="723">
        <f>DataEntry!B116*PayRateEntry!$H39</f>
        <v>0</v>
      </c>
      <c r="C36" s="723">
        <f>DataEntry!C116*PayRateEntry!$H39</f>
        <v>0</v>
      </c>
      <c r="D36" s="723">
        <f>DataEntry!D116*PayRateEntry!$H39</f>
        <v>0</v>
      </c>
      <c r="E36" s="723">
        <f>DataEntry!E116*PayRateEntry!$H39</f>
        <v>0</v>
      </c>
      <c r="F36" s="723">
        <f>DataEntry!F116*PayRateEntry!$H39</f>
        <v>0</v>
      </c>
      <c r="G36" s="723">
        <f>DataEntry!G116*PayRateEntry!$H39</f>
        <v>0</v>
      </c>
      <c r="H36" s="723">
        <f>DataEntry!H116*PayRateEntry!$H39</f>
        <v>0</v>
      </c>
      <c r="I36" s="723">
        <f>DataEntry!I116*PayRateEntry!$H39</f>
        <v>0</v>
      </c>
      <c r="J36" s="723">
        <f>DataEntry!J116*PayRateEntry!$H39</f>
        <v>0</v>
      </c>
      <c r="K36" s="723">
        <f>DataEntry!K116*PayRateEntry!$H39</f>
        <v>0</v>
      </c>
      <c r="L36" s="723">
        <f>DataEntry!L116*PayRateEntry!$H39</f>
        <v>0</v>
      </c>
      <c r="M36" s="723">
        <f>DataEntry!M116*PayRateEntry!$H39</f>
        <v>0</v>
      </c>
      <c r="N36" s="723">
        <f>DataEntry!N116*PayRateEntry!$H39</f>
        <v>0</v>
      </c>
      <c r="O36" s="723">
        <f>DataEntry!O116*PayRateEntry!$H39</f>
        <v>0</v>
      </c>
      <c r="P36" s="723">
        <f>DataEntry!P116*PayRateEntry!$H39</f>
        <v>0</v>
      </c>
      <c r="Q36" s="723">
        <f>DataEntry!Q116*PayRateEntry!$H39</f>
        <v>0</v>
      </c>
      <c r="R36" s="723">
        <f>DataEntry!R116*PayRateEntry!$H39</f>
        <v>0</v>
      </c>
      <c r="S36" s="723">
        <f>DataEntry!S116*PayRateEntry!$H39</f>
        <v>0</v>
      </c>
      <c r="T36" s="723">
        <f>DataEntry!T116*PayRateEntry!$H39</f>
        <v>0</v>
      </c>
      <c r="U36" s="723">
        <f>DataEntry!U116*PayRateEntry!$H39</f>
        <v>0</v>
      </c>
      <c r="V36" s="723">
        <f>DataEntry!V116*PayRateEntry!$H39</f>
        <v>0</v>
      </c>
      <c r="W36" s="723">
        <f>DataEntry!W116*PayRateEntry!$H39</f>
        <v>0</v>
      </c>
      <c r="X36" s="723">
        <f>DataEntry!X116*PayRateEntry!$H39</f>
        <v>0</v>
      </c>
      <c r="Y36" s="723">
        <f>DataEntry!Y116*PayRateEntry!$H39</f>
        <v>0</v>
      </c>
      <c r="Z36" s="723">
        <f>DataEntry!Z116*PayRateEntry!$H39</f>
        <v>0</v>
      </c>
      <c r="AA36" s="723">
        <f>DataEntry!AA116*PayRateEntry!$H39</f>
        <v>0</v>
      </c>
      <c r="AB36" s="723">
        <f>DataEntry!AB116*PayRateEntry!$H39</f>
        <v>0</v>
      </c>
      <c r="AC36" s="723">
        <f>DataEntry!AC116*PayRateEntry!$H39</f>
        <v>0</v>
      </c>
      <c r="AD36" s="723">
        <f>DataEntry!AD116*PayRateEntry!$H39</f>
        <v>0</v>
      </c>
      <c r="AE36" s="723">
        <f>DataEntry!AE116*PayRateEntry!$H39</f>
        <v>0</v>
      </c>
      <c r="AF36" s="723">
        <f>DataEntry!AF116*PayRateEntry!$H39</f>
        <v>0</v>
      </c>
      <c r="AG36" s="723">
        <f>DataEntry!AG116*PayRateEntry!$H39</f>
        <v>0</v>
      </c>
      <c r="AH36" s="723">
        <f>DataEntry!AH116*PayRateEntry!$H39</f>
        <v>0</v>
      </c>
      <c r="AI36" s="723">
        <f>DataEntry!AI116*PayRateEntry!$H39</f>
        <v>0</v>
      </c>
      <c r="AJ36" s="723">
        <f>DataEntry!AJ116*PayRateEntry!$H39</f>
        <v>0</v>
      </c>
      <c r="AK36" s="723">
        <f>DataEntry!AK116*PayRateEntry!$H39</f>
        <v>0</v>
      </c>
      <c r="AL36" s="723">
        <f>DataEntry!AL116*PayRateEntry!$H39</f>
        <v>0</v>
      </c>
      <c r="AM36" s="88"/>
      <c r="AN36" s="88"/>
      <c r="AO36" s="88"/>
    </row>
    <row r="37" spans="1:41" ht="12.75">
      <c r="A37" s="88">
        <f>DataEntry!A117</f>
        <v>0</v>
      </c>
      <c r="B37" s="723">
        <f>DataEntry!B117*PayRateEntry!$H40</f>
        <v>0</v>
      </c>
      <c r="C37" s="723">
        <f>DataEntry!C117*PayRateEntry!$H40</f>
        <v>0</v>
      </c>
      <c r="D37" s="723">
        <f>DataEntry!D117*PayRateEntry!$H40</f>
        <v>0</v>
      </c>
      <c r="E37" s="723">
        <f>DataEntry!E117*PayRateEntry!$H40</f>
        <v>0</v>
      </c>
      <c r="F37" s="723">
        <f>DataEntry!F117*PayRateEntry!$H40</f>
        <v>0</v>
      </c>
      <c r="G37" s="723">
        <f>DataEntry!G117*PayRateEntry!$H40</f>
        <v>0</v>
      </c>
      <c r="H37" s="723">
        <f>DataEntry!H117*PayRateEntry!$H40</f>
        <v>0</v>
      </c>
      <c r="I37" s="723">
        <f>DataEntry!I117*PayRateEntry!$H40</f>
        <v>0</v>
      </c>
      <c r="J37" s="723">
        <f>DataEntry!J117*PayRateEntry!$H40</f>
        <v>0</v>
      </c>
      <c r="K37" s="723">
        <f>DataEntry!K117*PayRateEntry!$H40</f>
        <v>0</v>
      </c>
      <c r="L37" s="723">
        <f>DataEntry!L117*PayRateEntry!$H40</f>
        <v>0</v>
      </c>
      <c r="M37" s="723">
        <f>DataEntry!M117*PayRateEntry!$H40</f>
        <v>0</v>
      </c>
      <c r="N37" s="723">
        <f>DataEntry!N117*PayRateEntry!$H40</f>
        <v>0</v>
      </c>
      <c r="O37" s="723">
        <f>DataEntry!O117*PayRateEntry!$H40</f>
        <v>0</v>
      </c>
      <c r="P37" s="723">
        <f>DataEntry!P117*PayRateEntry!$H40</f>
        <v>0</v>
      </c>
      <c r="Q37" s="723">
        <f>DataEntry!Q117*PayRateEntry!$H40</f>
        <v>0</v>
      </c>
      <c r="R37" s="723">
        <f>DataEntry!R117*PayRateEntry!$H40</f>
        <v>0</v>
      </c>
      <c r="S37" s="723">
        <f>DataEntry!S117*PayRateEntry!$H40</f>
        <v>0</v>
      </c>
      <c r="T37" s="723">
        <f>DataEntry!T117*PayRateEntry!$H40</f>
        <v>0</v>
      </c>
      <c r="U37" s="723">
        <f>DataEntry!U117*PayRateEntry!$H40</f>
        <v>0</v>
      </c>
      <c r="V37" s="723">
        <f>DataEntry!V117*PayRateEntry!$H40</f>
        <v>0</v>
      </c>
      <c r="W37" s="723">
        <f>DataEntry!W117*PayRateEntry!$H40</f>
        <v>0</v>
      </c>
      <c r="X37" s="723">
        <f>DataEntry!X117*PayRateEntry!$H40</f>
        <v>0</v>
      </c>
      <c r="Y37" s="723">
        <f>DataEntry!Y117*PayRateEntry!$H40</f>
        <v>0</v>
      </c>
      <c r="Z37" s="723">
        <f>DataEntry!Z117*PayRateEntry!$H40</f>
        <v>0</v>
      </c>
      <c r="AA37" s="723">
        <f>DataEntry!AA117*PayRateEntry!$H40</f>
        <v>0</v>
      </c>
      <c r="AB37" s="723">
        <f>DataEntry!AB117*PayRateEntry!$H40</f>
        <v>0</v>
      </c>
      <c r="AC37" s="723">
        <f>DataEntry!AC117*PayRateEntry!$H40</f>
        <v>0</v>
      </c>
      <c r="AD37" s="723">
        <f>DataEntry!AD117*PayRateEntry!$H40</f>
        <v>0</v>
      </c>
      <c r="AE37" s="723">
        <f>DataEntry!AE117*PayRateEntry!$H40</f>
        <v>0</v>
      </c>
      <c r="AF37" s="723">
        <f>DataEntry!AF117*PayRateEntry!$H40</f>
        <v>0</v>
      </c>
      <c r="AG37" s="723">
        <f>DataEntry!AG117*PayRateEntry!$H40</f>
        <v>0</v>
      </c>
      <c r="AH37" s="723">
        <f>DataEntry!AH117*PayRateEntry!$H40</f>
        <v>0</v>
      </c>
      <c r="AI37" s="723">
        <f>DataEntry!AI117*PayRateEntry!$H40</f>
        <v>0</v>
      </c>
      <c r="AJ37" s="723">
        <f>DataEntry!AJ117*PayRateEntry!$H40</f>
        <v>0</v>
      </c>
      <c r="AK37" s="723">
        <f>DataEntry!AK117*PayRateEntry!$H40</f>
        <v>0</v>
      </c>
      <c r="AL37" s="723">
        <f>DataEntry!AL117*PayRateEntry!$H40</f>
        <v>0</v>
      </c>
      <c r="AM37" s="88"/>
      <c r="AN37" s="88"/>
      <c r="AO37" s="88"/>
    </row>
    <row r="38" spans="1:41" ht="12.75">
      <c r="A38" s="88">
        <f>DataEntry!A118</f>
        <v>0</v>
      </c>
      <c r="B38" s="723">
        <f>DataEntry!B118*PayRateEntry!$H41</f>
        <v>0</v>
      </c>
      <c r="C38" s="723">
        <f>DataEntry!C118*PayRateEntry!$H41</f>
        <v>0</v>
      </c>
      <c r="D38" s="723">
        <f>DataEntry!D118*PayRateEntry!$H41</f>
        <v>0</v>
      </c>
      <c r="E38" s="723">
        <f>DataEntry!E118*PayRateEntry!$H41</f>
        <v>0</v>
      </c>
      <c r="F38" s="723">
        <f>DataEntry!F118*PayRateEntry!$H41</f>
        <v>0</v>
      </c>
      <c r="G38" s="723">
        <f>DataEntry!G118*PayRateEntry!$H41</f>
        <v>0</v>
      </c>
      <c r="H38" s="723">
        <f>DataEntry!H118*PayRateEntry!$H41</f>
        <v>0</v>
      </c>
      <c r="I38" s="723">
        <f>DataEntry!I118*PayRateEntry!$H41</f>
        <v>0</v>
      </c>
      <c r="J38" s="723">
        <f>DataEntry!J118*PayRateEntry!$H41</f>
        <v>0</v>
      </c>
      <c r="K38" s="723">
        <f>DataEntry!K118*PayRateEntry!$H41</f>
        <v>0</v>
      </c>
      <c r="L38" s="723">
        <f>DataEntry!L118*PayRateEntry!$H41</f>
        <v>0</v>
      </c>
      <c r="M38" s="723">
        <f>DataEntry!M118*PayRateEntry!$H41</f>
        <v>0</v>
      </c>
      <c r="N38" s="723">
        <f>DataEntry!N118*PayRateEntry!$H41</f>
        <v>0</v>
      </c>
      <c r="O38" s="723">
        <f>DataEntry!O118*PayRateEntry!$H41</f>
        <v>0</v>
      </c>
      <c r="P38" s="723">
        <f>DataEntry!P118*PayRateEntry!$H41</f>
        <v>0</v>
      </c>
      <c r="Q38" s="723">
        <f>DataEntry!Q118*PayRateEntry!$H41</f>
        <v>0</v>
      </c>
      <c r="R38" s="723">
        <f>DataEntry!R118*PayRateEntry!$H41</f>
        <v>0</v>
      </c>
      <c r="S38" s="723">
        <f>DataEntry!S118*PayRateEntry!$H41</f>
        <v>0</v>
      </c>
      <c r="T38" s="723">
        <f>DataEntry!T118*PayRateEntry!$H41</f>
        <v>0</v>
      </c>
      <c r="U38" s="723">
        <f>DataEntry!U118*PayRateEntry!$H41</f>
        <v>0</v>
      </c>
      <c r="V38" s="723">
        <f>DataEntry!V118*PayRateEntry!$H41</f>
        <v>0</v>
      </c>
      <c r="W38" s="723">
        <f>DataEntry!W118*PayRateEntry!$H41</f>
        <v>0</v>
      </c>
      <c r="X38" s="723">
        <f>DataEntry!X118*PayRateEntry!$H41</f>
        <v>0</v>
      </c>
      <c r="Y38" s="723">
        <f>DataEntry!Y118*PayRateEntry!$H41</f>
        <v>0</v>
      </c>
      <c r="Z38" s="723">
        <f>DataEntry!Z118*PayRateEntry!$H41</f>
        <v>0</v>
      </c>
      <c r="AA38" s="723">
        <f>DataEntry!AA118*PayRateEntry!$H41</f>
        <v>0</v>
      </c>
      <c r="AB38" s="723">
        <f>DataEntry!AB118*PayRateEntry!$H41</f>
        <v>0</v>
      </c>
      <c r="AC38" s="723">
        <f>DataEntry!AC118*PayRateEntry!$H41</f>
        <v>0</v>
      </c>
      <c r="AD38" s="723">
        <f>DataEntry!AD118*PayRateEntry!$H41</f>
        <v>0</v>
      </c>
      <c r="AE38" s="723">
        <f>DataEntry!AE118*PayRateEntry!$H41</f>
        <v>0</v>
      </c>
      <c r="AF38" s="723">
        <f>DataEntry!AF118*PayRateEntry!$H41</f>
        <v>0</v>
      </c>
      <c r="AG38" s="723">
        <f>DataEntry!AG118*PayRateEntry!$H41</f>
        <v>0</v>
      </c>
      <c r="AH38" s="723">
        <f>DataEntry!AH118*PayRateEntry!$H41</f>
        <v>0</v>
      </c>
      <c r="AI38" s="723">
        <f>DataEntry!AI118*PayRateEntry!$H41</f>
        <v>0</v>
      </c>
      <c r="AJ38" s="723">
        <f>DataEntry!AJ118*PayRateEntry!$H41</f>
        <v>0</v>
      </c>
      <c r="AK38" s="723">
        <f>DataEntry!AK118*PayRateEntry!$H41</f>
        <v>0</v>
      </c>
      <c r="AL38" s="723">
        <f>DataEntry!AL118*PayRateEntry!$H41</f>
        <v>0</v>
      </c>
      <c r="AM38" s="88"/>
      <c r="AN38" s="88"/>
      <c r="AO38" s="88"/>
    </row>
    <row r="39" spans="1:41" ht="12.75">
      <c r="A39" s="88">
        <f>DataEntry!A119</f>
        <v>0</v>
      </c>
      <c r="B39" s="723">
        <f>DataEntry!B119*PayRateEntry!$H42</f>
        <v>0</v>
      </c>
      <c r="C39" s="723">
        <f>DataEntry!C119*PayRateEntry!$H42</f>
        <v>0</v>
      </c>
      <c r="D39" s="723">
        <f>DataEntry!D119*PayRateEntry!$H42</f>
        <v>0</v>
      </c>
      <c r="E39" s="723">
        <f>DataEntry!E119*PayRateEntry!$H42</f>
        <v>0</v>
      </c>
      <c r="F39" s="723">
        <f>DataEntry!F119*PayRateEntry!$H42</f>
        <v>0</v>
      </c>
      <c r="G39" s="723">
        <f>DataEntry!G119*PayRateEntry!$H42</f>
        <v>0</v>
      </c>
      <c r="H39" s="723">
        <f>DataEntry!H119*PayRateEntry!$H42</f>
        <v>0</v>
      </c>
      <c r="I39" s="723">
        <f>DataEntry!I119*PayRateEntry!$H42</f>
        <v>0</v>
      </c>
      <c r="J39" s="723">
        <f>DataEntry!J119*PayRateEntry!$H42</f>
        <v>0</v>
      </c>
      <c r="K39" s="723">
        <f>DataEntry!K119*PayRateEntry!$H42</f>
        <v>0</v>
      </c>
      <c r="L39" s="723">
        <f>DataEntry!L119*PayRateEntry!$H42</f>
        <v>0</v>
      </c>
      <c r="M39" s="723">
        <f>DataEntry!M119*PayRateEntry!$H42</f>
        <v>0</v>
      </c>
      <c r="N39" s="723">
        <f>DataEntry!N119*PayRateEntry!$H42</f>
        <v>0</v>
      </c>
      <c r="O39" s="723">
        <f>DataEntry!O119*PayRateEntry!$H42</f>
        <v>0</v>
      </c>
      <c r="P39" s="723">
        <f>DataEntry!P119*PayRateEntry!$H42</f>
        <v>0</v>
      </c>
      <c r="Q39" s="723">
        <f>DataEntry!Q119*PayRateEntry!$H42</f>
        <v>0</v>
      </c>
      <c r="R39" s="723">
        <f>DataEntry!R119*PayRateEntry!$H42</f>
        <v>0</v>
      </c>
      <c r="S39" s="723">
        <f>DataEntry!S119*PayRateEntry!$H42</f>
        <v>0</v>
      </c>
      <c r="T39" s="723">
        <f>DataEntry!T119*PayRateEntry!$H42</f>
        <v>0</v>
      </c>
      <c r="U39" s="723">
        <f>DataEntry!U119*PayRateEntry!$H42</f>
        <v>0</v>
      </c>
      <c r="V39" s="723">
        <f>DataEntry!V119*PayRateEntry!$H42</f>
        <v>0</v>
      </c>
      <c r="W39" s="723">
        <f>DataEntry!W119*PayRateEntry!$H42</f>
        <v>0</v>
      </c>
      <c r="X39" s="723">
        <f>DataEntry!X119*PayRateEntry!$H42</f>
        <v>0</v>
      </c>
      <c r="Y39" s="723">
        <f>DataEntry!Y119*PayRateEntry!$H42</f>
        <v>0</v>
      </c>
      <c r="Z39" s="723">
        <f>DataEntry!Z119*PayRateEntry!$H42</f>
        <v>0</v>
      </c>
      <c r="AA39" s="723">
        <f>DataEntry!AA119*PayRateEntry!$H42</f>
        <v>0</v>
      </c>
      <c r="AB39" s="723">
        <f>DataEntry!AB119*PayRateEntry!$H42</f>
        <v>0</v>
      </c>
      <c r="AC39" s="723">
        <f>DataEntry!AC119*PayRateEntry!$H42</f>
        <v>0</v>
      </c>
      <c r="AD39" s="723">
        <f>DataEntry!AD119*PayRateEntry!$H42</f>
        <v>0</v>
      </c>
      <c r="AE39" s="723">
        <f>DataEntry!AE119*PayRateEntry!$H42</f>
        <v>0</v>
      </c>
      <c r="AF39" s="723">
        <f>DataEntry!AF119*PayRateEntry!$H42</f>
        <v>0</v>
      </c>
      <c r="AG39" s="723">
        <f>DataEntry!AG119*PayRateEntry!$H42</f>
        <v>0</v>
      </c>
      <c r="AH39" s="723">
        <f>DataEntry!AH119*PayRateEntry!$H42</f>
        <v>0</v>
      </c>
      <c r="AI39" s="723">
        <f>DataEntry!AI119*PayRateEntry!$H42</f>
        <v>0</v>
      </c>
      <c r="AJ39" s="723">
        <f>DataEntry!AJ119*PayRateEntry!$H42</f>
        <v>0</v>
      </c>
      <c r="AK39" s="723">
        <f>DataEntry!AK119*PayRateEntry!$H42</f>
        <v>0</v>
      </c>
      <c r="AL39" s="723">
        <f>DataEntry!AL119*PayRateEntry!$H42</f>
        <v>0</v>
      </c>
      <c r="AM39" s="88"/>
      <c r="AN39" s="88"/>
      <c r="AO39" s="88"/>
    </row>
    <row r="40" spans="1:41" ht="12.75">
      <c r="A40" s="88">
        <f>DataEntry!A120</f>
        <v>0</v>
      </c>
      <c r="B40" s="723">
        <f>DataEntry!B120*PayRateEntry!$H43</f>
        <v>0</v>
      </c>
      <c r="C40" s="723">
        <f>DataEntry!C120*PayRateEntry!$H43</f>
        <v>0</v>
      </c>
      <c r="D40" s="723">
        <f>DataEntry!D120*PayRateEntry!$H43</f>
        <v>0</v>
      </c>
      <c r="E40" s="723">
        <f>DataEntry!E120*PayRateEntry!$H43</f>
        <v>0</v>
      </c>
      <c r="F40" s="723">
        <f>DataEntry!F120*PayRateEntry!$H43</f>
        <v>0</v>
      </c>
      <c r="G40" s="723">
        <f>DataEntry!G120*PayRateEntry!$H43</f>
        <v>0</v>
      </c>
      <c r="H40" s="723">
        <f>DataEntry!H120*PayRateEntry!$H43</f>
        <v>0</v>
      </c>
      <c r="I40" s="723">
        <f>DataEntry!I120*PayRateEntry!$H43</f>
        <v>0</v>
      </c>
      <c r="J40" s="723">
        <f>DataEntry!J120*PayRateEntry!$H43</f>
        <v>0</v>
      </c>
      <c r="K40" s="723">
        <f>DataEntry!K120*PayRateEntry!$H43</f>
        <v>0</v>
      </c>
      <c r="L40" s="723">
        <f>DataEntry!L120*PayRateEntry!$H43</f>
        <v>0</v>
      </c>
      <c r="M40" s="723">
        <f>DataEntry!M120*PayRateEntry!$H43</f>
        <v>0</v>
      </c>
      <c r="N40" s="723">
        <f>DataEntry!N120*PayRateEntry!$H43</f>
        <v>0</v>
      </c>
      <c r="O40" s="723">
        <f>DataEntry!O120*PayRateEntry!$H43</f>
        <v>0</v>
      </c>
      <c r="P40" s="723">
        <f>DataEntry!P120*PayRateEntry!$H43</f>
        <v>0</v>
      </c>
      <c r="Q40" s="723">
        <f>DataEntry!Q120*PayRateEntry!$H43</f>
        <v>0</v>
      </c>
      <c r="R40" s="723">
        <f>DataEntry!R120*PayRateEntry!$H43</f>
        <v>0</v>
      </c>
      <c r="S40" s="723">
        <f>DataEntry!S120*PayRateEntry!$H43</f>
        <v>0</v>
      </c>
      <c r="T40" s="723">
        <f>DataEntry!T120*PayRateEntry!$H43</f>
        <v>0</v>
      </c>
      <c r="U40" s="723">
        <f>DataEntry!U120*PayRateEntry!$H43</f>
        <v>0</v>
      </c>
      <c r="V40" s="723">
        <f>DataEntry!V120*PayRateEntry!$H43</f>
        <v>0</v>
      </c>
      <c r="W40" s="723">
        <f>DataEntry!W120*PayRateEntry!$H43</f>
        <v>0</v>
      </c>
      <c r="X40" s="723">
        <f>DataEntry!X120*PayRateEntry!$H43</f>
        <v>0</v>
      </c>
      <c r="Y40" s="723">
        <f>DataEntry!Y120*PayRateEntry!$H43</f>
        <v>0</v>
      </c>
      <c r="Z40" s="723">
        <f>DataEntry!Z120*PayRateEntry!$H43</f>
        <v>0</v>
      </c>
      <c r="AA40" s="723">
        <f>DataEntry!AA120*PayRateEntry!$H43</f>
        <v>0</v>
      </c>
      <c r="AB40" s="723">
        <f>DataEntry!AB120*PayRateEntry!$H43</f>
        <v>0</v>
      </c>
      <c r="AC40" s="723">
        <f>DataEntry!AC120*PayRateEntry!$H43</f>
        <v>0</v>
      </c>
      <c r="AD40" s="723">
        <f>DataEntry!AD120*PayRateEntry!$H43</f>
        <v>0</v>
      </c>
      <c r="AE40" s="723">
        <f>DataEntry!AE120*PayRateEntry!$H43</f>
        <v>0</v>
      </c>
      <c r="AF40" s="723">
        <f>DataEntry!AF120*PayRateEntry!$H43</f>
        <v>0</v>
      </c>
      <c r="AG40" s="723">
        <f>DataEntry!AG120*PayRateEntry!$H43</f>
        <v>0</v>
      </c>
      <c r="AH40" s="723">
        <f>DataEntry!AH120*PayRateEntry!$H43</f>
        <v>0</v>
      </c>
      <c r="AI40" s="723">
        <f>DataEntry!AI120*PayRateEntry!$H43</f>
        <v>0</v>
      </c>
      <c r="AJ40" s="723">
        <f>DataEntry!AJ120*PayRateEntry!$H43</f>
        <v>0</v>
      </c>
      <c r="AK40" s="723">
        <f>DataEntry!AK120*PayRateEntry!$H43</f>
        <v>0</v>
      </c>
      <c r="AL40" s="723">
        <f>DataEntry!AL120*PayRateEntry!$H43</f>
        <v>0</v>
      </c>
      <c r="AM40" s="88"/>
      <c r="AN40" s="88"/>
      <c r="AO40" s="88"/>
    </row>
    <row r="41" spans="1:41" ht="12.75">
      <c r="A41" s="88">
        <f>DataEntry!A121</f>
        <v>0</v>
      </c>
      <c r="B41" s="723">
        <f>DataEntry!B121*PayRateEntry!$H44</f>
        <v>0</v>
      </c>
      <c r="C41" s="723">
        <f>DataEntry!C121*PayRateEntry!$H44</f>
        <v>0</v>
      </c>
      <c r="D41" s="723">
        <f>DataEntry!D121*PayRateEntry!$H44</f>
        <v>0</v>
      </c>
      <c r="E41" s="723">
        <f>DataEntry!E121*PayRateEntry!$H44</f>
        <v>0</v>
      </c>
      <c r="F41" s="723">
        <f>DataEntry!F121*PayRateEntry!$H44</f>
        <v>0</v>
      </c>
      <c r="G41" s="723">
        <f>DataEntry!G121*PayRateEntry!$H44</f>
        <v>0</v>
      </c>
      <c r="H41" s="723">
        <f>DataEntry!H121*PayRateEntry!$H44</f>
        <v>0</v>
      </c>
      <c r="I41" s="723">
        <f>DataEntry!I121*PayRateEntry!$H44</f>
        <v>0</v>
      </c>
      <c r="J41" s="723">
        <f>DataEntry!J121*PayRateEntry!$H44</f>
        <v>0</v>
      </c>
      <c r="K41" s="723">
        <f>DataEntry!K121*PayRateEntry!$H44</f>
        <v>0</v>
      </c>
      <c r="L41" s="723">
        <f>DataEntry!L121*PayRateEntry!$H44</f>
        <v>0</v>
      </c>
      <c r="M41" s="723">
        <f>DataEntry!M121*PayRateEntry!$H44</f>
        <v>0</v>
      </c>
      <c r="N41" s="723">
        <f>DataEntry!N121*PayRateEntry!$H44</f>
        <v>0</v>
      </c>
      <c r="O41" s="723">
        <f>DataEntry!O121*PayRateEntry!$H44</f>
        <v>0</v>
      </c>
      <c r="P41" s="723">
        <f>DataEntry!P121*PayRateEntry!$H44</f>
        <v>0</v>
      </c>
      <c r="Q41" s="723">
        <f>DataEntry!Q121*PayRateEntry!$H44</f>
        <v>0</v>
      </c>
      <c r="R41" s="723">
        <f>DataEntry!R121*PayRateEntry!$H44</f>
        <v>0</v>
      </c>
      <c r="S41" s="723">
        <f>DataEntry!S121*PayRateEntry!$H44</f>
        <v>0</v>
      </c>
      <c r="T41" s="723">
        <f>DataEntry!T121*PayRateEntry!$H44</f>
        <v>0</v>
      </c>
      <c r="U41" s="723">
        <f>DataEntry!U121*PayRateEntry!$H44</f>
        <v>0</v>
      </c>
      <c r="V41" s="723">
        <f>DataEntry!V121*PayRateEntry!$H44</f>
        <v>0</v>
      </c>
      <c r="W41" s="723">
        <f>DataEntry!W121*PayRateEntry!$H44</f>
        <v>0</v>
      </c>
      <c r="X41" s="723">
        <f>DataEntry!X121*PayRateEntry!$H44</f>
        <v>0</v>
      </c>
      <c r="Y41" s="723">
        <f>DataEntry!Y121*PayRateEntry!$H44</f>
        <v>0</v>
      </c>
      <c r="Z41" s="723">
        <f>DataEntry!Z121*PayRateEntry!$H44</f>
        <v>0</v>
      </c>
      <c r="AA41" s="723">
        <f>DataEntry!AA121*PayRateEntry!$H44</f>
        <v>0</v>
      </c>
      <c r="AB41" s="723">
        <f>DataEntry!AB121*PayRateEntry!$H44</f>
        <v>0</v>
      </c>
      <c r="AC41" s="723">
        <f>DataEntry!AC121*PayRateEntry!$H44</f>
        <v>0</v>
      </c>
      <c r="AD41" s="723">
        <f>DataEntry!AD121*PayRateEntry!$H44</f>
        <v>0</v>
      </c>
      <c r="AE41" s="723">
        <f>DataEntry!AE121*PayRateEntry!$H44</f>
        <v>0</v>
      </c>
      <c r="AF41" s="723">
        <f>DataEntry!AF121*PayRateEntry!$H44</f>
        <v>0</v>
      </c>
      <c r="AG41" s="723">
        <f>DataEntry!AG121*PayRateEntry!$H44</f>
        <v>0</v>
      </c>
      <c r="AH41" s="723">
        <f>DataEntry!AH121*PayRateEntry!$H44</f>
        <v>0</v>
      </c>
      <c r="AI41" s="723">
        <f>DataEntry!AI121*PayRateEntry!$H44</f>
        <v>0</v>
      </c>
      <c r="AJ41" s="723">
        <f>DataEntry!AJ121*PayRateEntry!$H44</f>
        <v>0</v>
      </c>
      <c r="AK41" s="723">
        <f>DataEntry!AK121*PayRateEntry!$H44</f>
        <v>0</v>
      </c>
      <c r="AL41" s="723">
        <f>DataEntry!AL121*PayRateEntry!$H44</f>
        <v>0</v>
      </c>
      <c r="AM41" s="88"/>
      <c r="AN41" s="88"/>
      <c r="AO41" s="88"/>
    </row>
    <row r="42" spans="1:41" ht="12.75">
      <c r="A42" s="88">
        <f>DataEntry!A122</f>
        <v>0</v>
      </c>
      <c r="B42" s="723">
        <f>DataEntry!B122*PayRateEntry!$H45</f>
        <v>0</v>
      </c>
      <c r="C42" s="723">
        <f>DataEntry!C122*PayRateEntry!$H45</f>
        <v>0</v>
      </c>
      <c r="D42" s="723">
        <f>DataEntry!D122*PayRateEntry!$H45</f>
        <v>0</v>
      </c>
      <c r="E42" s="723">
        <f>DataEntry!E122*PayRateEntry!$H45</f>
        <v>0</v>
      </c>
      <c r="F42" s="723">
        <f>DataEntry!F122*PayRateEntry!$H45</f>
        <v>0</v>
      </c>
      <c r="G42" s="723">
        <f>DataEntry!G122*PayRateEntry!$H45</f>
        <v>0</v>
      </c>
      <c r="H42" s="723">
        <f>DataEntry!H122*PayRateEntry!$H45</f>
        <v>0</v>
      </c>
      <c r="I42" s="723">
        <f>DataEntry!I122*PayRateEntry!$H45</f>
        <v>0</v>
      </c>
      <c r="J42" s="723">
        <f>DataEntry!J122*PayRateEntry!$H45</f>
        <v>0</v>
      </c>
      <c r="K42" s="723">
        <f>DataEntry!K122*PayRateEntry!$H45</f>
        <v>0</v>
      </c>
      <c r="L42" s="723">
        <f>DataEntry!L122*PayRateEntry!$H45</f>
        <v>0</v>
      </c>
      <c r="M42" s="723">
        <f>DataEntry!M122*PayRateEntry!$H45</f>
        <v>0</v>
      </c>
      <c r="N42" s="723">
        <f>DataEntry!N122*PayRateEntry!$H45</f>
        <v>0</v>
      </c>
      <c r="O42" s="723">
        <f>DataEntry!O122*PayRateEntry!$H45</f>
        <v>0</v>
      </c>
      <c r="P42" s="723">
        <f>DataEntry!P122*PayRateEntry!$H45</f>
        <v>0</v>
      </c>
      <c r="Q42" s="723">
        <f>DataEntry!Q122*PayRateEntry!$H45</f>
        <v>0</v>
      </c>
      <c r="R42" s="723">
        <f>DataEntry!R122*PayRateEntry!$H45</f>
        <v>0</v>
      </c>
      <c r="S42" s="723">
        <f>DataEntry!S122*PayRateEntry!$H45</f>
        <v>0</v>
      </c>
      <c r="T42" s="723">
        <f>DataEntry!T122*PayRateEntry!$H45</f>
        <v>0</v>
      </c>
      <c r="U42" s="723">
        <f>DataEntry!U122*PayRateEntry!$H45</f>
        <v>0</v>
      </c>
      <c r="V42" s="723">
        <f>DataEntry!V122*PayRateEntry!$H45</f>
        <v>0</v>
      </c>
      <c r="W42" s="723">
        <f>DataEntry!W122*PayRateEntry!$H45</f>
        <v>0</v>
      </c>
      <c r="X42" s="723">
        <f>DataEntry!X122*PayRateEntry!$H45</f>
        <v>0</v>
      </c>
      <c r="Y42" s="723">
        <f>DataEntry!Y122*PayRateEntry!$H45</f>
        <v>0</v>
      </c>
      <c r="Z42" s="723">
        <f>DataEntry!Z122*PayRateEntry!$H45</f>
        <v>0</v>
      </c>
      <c r="AA42" s="723">
        <f>DataEntry!AA122*PayRateEntry!$H45</f>
        <v>0</v>
      </c>
      <c r="AB42" s="723">
        <f>DataEntry!AB122*PayRateEntry!$H45</f>
        <v>0</v>
      </c>
      <c r="AC42" s="723">
        <f>DataEntry!AC122*PayRateEntry!$H45</f>
        <v>0</v>
      </c>
      <c r="AD42" s="723">
        <f>DataEntry!AD122*PayRateEntry!$H45</f>
        <v>0</v>
      </c>
      <c r="AE42" s="723">
        <f>DataEntry!AE122*PayRateEntry!$H45</f>
        <v>0</v>
      </c>
      <c r="AF42" s="723">
        <f>DataEntry!AF122*PayRateEntry!$H45</f>
        <v>0</v>
      </c>
      <c r="AG42" s="723">
        <f>DataEntry!AG122*PayRateEntry!$H45</f>
        <v>0</v>
      </c>
      <c r="AH42" s="723">
        <f>DataEntry!AH122*PayRateEntry!$H45</f>
        <v>0</v>
      </c>
      <c r="AI42" s="723">
        <f>DataEntry!AI122*PayRateEntry!$H45</f>
        <v>0</v>
      </c>
      <c r="AJ42" s="723">
        <f>DataEntry!AJ122*PayRateEntry!$H45</f>
        <v>0</v>
      </c>
      <c r="AK42" s="723">
        <f>DataEntry!AK122*PayRateEntry!$H45</f>
        <v>0</v>
      </c>
      <c r="AL42" s="723">
        <f>DataEntry!AL122*PayRateEntry!$H45</f>
        <v>0</v>
      </c>
      <c r="AM42" s="88"/>
      <c r="AN42" s="88"/>
      <c r="AO42" s="88"/>
    </row>
    <row r="43" spans="1:41" ht="12.75">
      <c r="A43" s="88">
        <f>DataEntry!A123</f>
        <v>0</v>
      </c>
      <c r="B43" s="723">
        <f>DataEntry!B123*PayRateEntry!$H46</f>
        <v>0</v>
      </c>
      <c r="C43" s="723">
        <f>DataEntry!C123*PayRateEntry!$H46</f>
        <v>0</v>
      </c>
      <c r="D43" s="723">
        <f>DataEntry!D123*PayRateEntry!$H46</f>
        <v>0</v>
      </c>
      <c r="E43" s="723">
        <f>DataEntry!E123*PayRateEntry!$H46</f>
        <v>0</v>
      </c>
      <c r="F43" s="723">
        <f>DataEntry!F123*PayRateEntry!$H46</f>
        <v>0</v>
      </c>
      <c r="G43" s="723">
        <f>DataEntry!G123*PayRateEntry!$H46</f>
        <v>0</v>
      </c>
      <c r="H43" s="723">
        <f>DataEntry!H123*PayRateEntry!$H46</f>
        <v>0</v>
      </c>
      <c r="I43" s="723">
        <f>DataEntry!I123*PayRateEntry!$H46</f>
        <v>0</v>
      </c>
      <c r="J43" s="723">
        <f>DataEntry!J123*PayRateEntry!$H46</f>
        <v>0</v>
      </c>
      <c r="K43" s="723">
        <f>DataEntry!K123*PayRateEntry!$H46</f>
        <v>0</v>
      </c>
      <c r="L43" s="723">
        <f>DataEntry!L123*PayRateEntry!$H46</f>
        <v>0</v>
      </c>
      <c r="M43" s="723">
        <f>DataEntry!M123*PayRateEntry!$H46</f>
        <v>0</v>
      </c>
      <c r="N43" s="723">
        <f>DataEntry!N123*PayRateEntry!$H46</f>
        <v>0</v>
      </c>
      <c r="O43" s="723">
        <f>DataEntry!O123*PayRateEntry!$H46</f>
        <v>0</v>
      </c>
      <c r="P43" s="723">
        <f>DataEntry!P123*PayRateEntry!$H46</f>
        <v>0</v>
      </c>
      <c r="Q43" s="723">
        <f>DataEntry!Q123*PayRateEntry!$H46</f>
        <v>0</v>
      </c>
      <c r="R43" s="723">
        <f>DataEntry!R123*PayRateEntry!$H46</f>
        <v>0</v>
      </c>
      <c r="S43" s="723">
        <f>DataEntry!S123*PayRateEntry!$H46</f>
        <v>0</v>
      </c>
      <c r="T43" s="723">
        <f>DataEntry!T123*PayRateEntry!$H46</f>
        <v>0</v>
      </c>
      <c r="U43" s="723">
        <f>DataEntry!U123*PayRateEntry!$H46</f>
        <v>0</v>
      </c>
      <c r="V43" s="723">
        <f>DataEntry!V123*PayRateEntry!$H46</f>
        <v>0</v>
      </c>
      <c r="W43" s="723">
        <f>DataEntry!W123*PayRateEntry!$H46</f>
        <v>0</v>
      </c>
      <c r="X43" s="723">
        <f>DataEntry!X123*PayRateEntry!$H46</f>
        <v>0</v>
      </c>
      <c r="Y43" s="723">
        <f>DataEntry!Y123*PayRateEntry!$H46</f>
        <v>0</v>
      </c>
      <c r="Z43" s="723">
        <f>DataEntry!Z123*PayRateEntry!$H46</f>
        <v>0</v>
      </c>
      <c r="AA43" s="723">
        <f>DataEntry!AA123*PayRateEntry!$H46</f>
        <v>0</v>
      </c>
      <c r="AB43" s="723">
        <f>DataEntry!AB123*PayRateEntry!$H46</f>
        <v>0</v>
      </c>
      <c r="AC43" s="723">
        <f>DataEntry!AC123*PayRateEntry!$H46</f>
        <v>0</v>
      </c>
      <c r="AD43" s="723">
        <f>DataEntry!AD123*PayRateEntry!$H46</f>
        <v>0</v>
      </c>
      <c r="AE43" s="723">
        <f>DataEntry!AE123*PayRateEntry!$H46</f>
        <v>0</v>
      </c>
      <c r="AF43" s="723">
        <f>DataEntry!AF123*PayRateEntry!$H46</f>
        <v>0</v>
      </c>
      <c r="AG43" s="723">
        <f>DataEntry!AG123*PayRateEntry!$H46</f>
        <v>0</v>
      </c>
      <c r="AH43" s="723">
        <f>DataEntry!AH123*PayRateEntry!$H46</f>
        <v>0</v>
      </c>
      <c r="AI43" s="723">
        <f>DataEntry!AI123*PayRateEntry!$H46</f>
        <v>0</v>
      </c>
      <c r="AJ43" s="723">
        <f>DataEntry!AJ123*PayRateEntry!$H46</f>
        <v>0</v>
      </c>
      <c r="AK43" s="723">
        <f>DataEntry!AK123*PayRateEntry!$H46</f>
        <v>0</v>
      </c>
      <c r="AL43" s="723">
        <f>DataEntry!AL123*PayRateEntry!$H46</f>
        <v>0</v>
      </c>
      <c r="AM43" s="88"/>
      <c r="AN43" s="88"/>
      <c r="AO43" s="88"/>
    </row>
    <row r="44" spans="1:41" ht="12.75">
      <c r="A44" s="88">
        <f>DataEntry!A124</f>
        <v>0</v>
      </c>
      <c r="B44" s="723">
        <f>DataEntry!B124*PayRateEntry!$H47</f>
        <v>0</v>
      </c>
      <c r="C44" s="723">
        <f>DataEntry!C124*PayRateEntry!$H47</f>
        <v>0</v>
      </c>
      <c r="D44" s="723">
        <f>DataEntry!D124*PayRateEntry!$H47</f>
        <v>0</v>
      </c>
      <c r="E44" s="723">
        <f>DataEntry!E124*PayRateEntry!$H47</f>
        <v>0</v>
      </c>
      <c r="F44" s="723">
        <f>DataEntry!F124*PayRateEntry!$H47</f>
        <v>0</v>
      </c>
      <c r="G44" s="723">
        <f>DataEntry!G124*PayRateEntry!$H47</f>
        <v>0</v>
      </c>
      <c r="H44" s="723">
        <f>DataEntry!H124*PayRateEntry!$H47</f>
        <v>0</v>
      </c>
      <c r="I44" s="723">
        <f>DataEntry!I124*PayRateEntry!$H47</f>
        <v>0</v>
      </c>
      <c r="J44" s="723">
        <f>DataEntry!J124*PayRateEntry!$H47</f>
        <v>0</v>
      </c>
      <c r="K44" s="723">
        <f>DataEntry!K124*PayRateEntry!$H47</f>
        <v>0</v>
      </c>
      <c r="L44" s="723">
        <f>DataEntry!L124*PayRateEntry!$H47</f>
        <v>0</v>
      </c>
      <c r="M44" s="723">
        <f>DataEntry!M124*PayRateEntry!$H47</f>
        <v>0</v>
      </c>
      <c r="N44" s="723">
        <f>DataEntry!N124*PayRateEntry!$H47</f>
        <v>0</v>
      </c>
      <c r="O44" s="723">
        <f>DataEntry!O124*PayRateEntry!$H47</f>
        <v>0</v>
      </c>
      <c r="P44" s="723">
        <f>DataEntry!P124*PayRateEntry!$H47</f>
        <v>0</v>
      </c>
      <c r="Q44" s="723">
        <f>DataEntry!Q124*PayRateEntry!$H47</f>
        <v>0</v>
      </c>
      <c r="R44" s="723">
        <f>DataEntry!R124*PayRateEntry!$H47</f>
        <v>0</v>
      </c>
      <c r="S44" s="723">
        <f>DataEntry!S124*PayRateEntry!$H47</f>
        <v>0</v>
      </c>
      <c r="T44" s="723">
        <f>DataEntry!T124*PayRateEntry!$H47</f>
        <v>0</v>
      </c>
      <c r="U44" s="723">
        <f>DataEntry!U124*PayRateEntry!$H47</f>
        <v>0</v>
      </c>
      <c r="V44" s="723">
        <f>DataEntry!V124*PayRateEntry!$H47</f>
        <v>0</v>
      </c>
      <c r="W44" s="723">
        <f>DataEntry!W124*PayRateEntry!$H47</f>
        <v>0</v>
      </c>
      <c r="X44" s="723">
        <f>DataEntry!X124*PayRateEntry!$H47</f>
        <v>0</v>
      </c>
      <c r="Y44" s="723">
        <f>DataEntry!Y124*PayRateEntry!$H47</f>
        <v>0</v>
      </c>
      <c r="Z44" s="723">
        <f>DataEntry!Z124*PayRateEntry!$H47</f>
        <v>0</v>
      </c>
      <c r="AA44" s="723">
        <f>DataEntry!AA124*PayRateEntry!$H47</f>
        <v>0</v>
      </c>
      <c r="AB44" s="723">
        <f>DataEntry!AB124*PayRateEntry!$H47</f>
        <v>0</v>
      </c>
      <c r="AC44" s="723">
        <f>DataEntry!AC124*PayRateEntry!$H47</f>
        <v>0</v>
      </c>
      <c r="AD44" s="723">
        <f>DataEntry!AD124*PayRateEntry!$H47</f>
        <v>0</v>
      </c>
      <c r="AE44" s="723">
        <f>DataEntry!AE124*PayRateEntry!$H47</f>
        <v>0</v>
      </c>
      <c r="AF44" s="723">
        <f>DataEntry!AF124*PayRateEntry!$H47</f>
        <v>0</v>
      </c>
      <c r="AG44" s="723">
        <f>DataEntry!AG124*PayRateEntry!$H47</f>
        <v>0</v>
      </c>
      <c r="AH44" s="723">
        <f>DataEntry!AH124*PayRateEntry!$H47</f>
        <v>0</v>
      </c>
      <c r="AI44" s="723">
        <f>DataEntry!AI124*PayRateEntry!$H47</f>
        <v>0</v>
      </c>
      <c r="AJ44" s="723">
        <f>DataEntry!AJ124*PayRateEntry!$H47</f>
        <v>0</v>
      </c>
      <c r="AK44" s="723">
        <f>DataEntry!AK124*PayRateEntry!$H47</f>
        <v>0</v>
      </c>
      <c r="AL44" s="723">
        <f>DataEntry!AL124*PayRateEntry!$H47</f>
        <v>0</v>
      </c>
      <c r="AM44" s="88"/>
      <c r="AN44" s="88"/>
      <c r="AO44" s="88"/>
    </row>
    <row r="45" spans="1:41" ht="12.75">
      <c r="A45" s="88">
        <f>DataEntry!A125</f>
        <v>0</v>
      </c>
      <c r="B45" s="723">
        <f>DataEntry!B125*PayRateEntry!$H48</f>
        <v>0</v>
      </c>
      <c r="C45" s="723">
        <f>DataEntry!C125*PayRateEntry!$H48</f>
        <v>0</v>
      </c>
      <c r="D45" s="723">
        <f>DataEntry!D125*PayRateEntry!$H48</f>
        <v>0</v>
      </c>
      <c r="E45" s="723">
        <f>DataEntry!E125*PayRateEntry!$H48</f>
        <v>0</v>
      </c>
      <c r="F45" s="723">
        <f>DataEntry!F125*PayRateEntry!$H48</f>
        <v>0</v>
      </c>
      <c r="G45" s="723">
        <f>DataEntry!G125*PayRateEntry!$H48</f>
        <v>0</v>
      </c>
      <c r="H45" s="723">
        <f>DataEntry!H125*PayRateEntry!$H48</f>
        <v>0</v>
      </c>
      <c r="I45" s="723">
        <f>DataEntry!I125*PayRateEntry!$H48</f>
        <v>0</v>
      </c>
      <c r="J45" s="723">
        <f>DataEntry!J125*PayRateEntry!$H48</f>
        <v>0</v>
      </c>
      <c r="K45" s="723">
        <f>DataEntry!K125*PayRateEntry!$H48</f>
        <v>0</v>
      </c>
      <c r="L45" s="723">
        <f>DataEntry!L125*PayRateEntry!$H48</f>
        <v>0</v>
      </c>
      <c r="M45" s="723">
        <f>DataEntry!M125*PayRateEntry!$H48</f>
        <v>0</v>
      </c>
      <c r="N45" s="723">
        <f>DataEntry!N125*PayRateEntry!$H48</f>
        <v>0</v>
      </c>
      <c r="O45" s="723">
        <f>DataEntry!O125*PayRateEntry!$H48</f>
        <v>0</v>
      </c>
      <c r="P45" s="723">
        <f>DataEntry!P125*PayRateEntry!$H48</f>
        <v>0</v>
      </c>
      <c r="Q45" s="723">
        <f>DataEntry!Q125*PayRateEntry!$H48</f>
        <v>0</v>
      </c>
      <c r="R45" s="723">
        <f>DataEntry!R125*PayRateEntry!$H48</f>
        <v>0</v>
      </c>
      <c r="S45" s="723">
        <f>DataEntry!S125*PayRateEntry!$H48</f>
        <v>0</v>
      </c>
      <c r="T45" s="723">
        <f>DataEntry!T125*PayRateEntry!$H48</f>
        <v>0</v>
      </c>
      <c r="U45" s="723">
        <f>DataEntry!U125*PayRateEntry!$H48</f>
        <v>0</v>
      </c>
      <c r="V45" s="723">
        <f>DataEntry!V125*PayRateEntry!$H48</f>
        <v>0</v>
      </c>
      <c r="W45" s="723">
        <f>DataEntry!W125*PayRateEntry!$H48</f>
        <v>0</v>
      </c>
      <c r="X45" s="723">
        <f>DataEntry!X125*PayRateEntry!$H48</f>
        <v>0</v>
      </c>
      <c r="Y45" s="723">
        <f>DataEntry!Y125*PayRateEntry!$H48</f>
        <v>0</v>
      </c>
      <c r="Z45" s="723">
        <f>DataEntry!Z125*PayRateEntry!$H48</f>
        <v>0</v>
      </c>
      <c r="AA45" s="723">
        <f>DataEntry!AA125*PayRateEntry!$H48</f>
        <v>0</v>
      </c>
      <c r="AB45" s="723">
        <f>DataEntry!AB125*PayRateEntry!$H48</f>
        <v>0</v>
      </c>
      <c r="AC45" s="723">
        <f>DataEntry!AC125*PayRateEntry!$H48</f>
        <v>0</v>
      </c>
      <c r="AD45" s="723">
        <f>DataEntry!AD125*PayRateEntry!$H48</f>
        <v>0</v>
      </c>
      <c r="AE45" s="723">
        <f>DataEntry!AE125*PayRateEntry!$H48</f>
        <v>0</v>
      </c>
      <c r="AF45" s="723">
        <f>DataEntry!AF125*PayRateEntry!$H48</f>
        <v>0</v>
      </c>
      <c r="AG45" s="723">
        <f>DataEntry!AG125*PayRateEntry!$H48</f>
        <v>0</v>
      </c>
      <c r="AH45" s="723">
        <f>DataEntry!AH125*PayRateEntry!$H48</f>
        <v>0</v>
      </c>
      <c r="AI45" s="723">
        <f>DataEntry!AI125*PayRateEntry!$H48</f>
        <v>0</v>
      </c>
      <c r="AJ45" s="723">
        <f>DataEntry!AJ125*PayRateEntry!$H48</f>
        <v>0</v>
      </c>
      <c r="AK45" s="723">
        <f>DataEntry!AK125*PayRateEntry!$H48</f>
        <v>0</v>
      </c>
      <c r="AL45" s="723">
        <f>DataEntry!AL125*PayRateEntry!$H48</f>
        <v>0</v>
      </c>
      <c r="AM45" s="88"/>
      <c r="AN45" s="88"/>
      <c r="AO45" s="88"/>
    </row>
    <row r="46" spans="1:41" ht="12.75">
      <c r="A46" s="88">
        <f>DataEntry!A126</f>
        <v>0</v>
      </c>
      <c r="B46" s="723">
        <f>DataEntry!B126*PayRateEntry!$H49</f>
        <v>0</v>
      </c>
      <c r="C46" s="723">
        <f>DataEntry!C126*PayRateEntry!$H49</f>
        <v>0</v>
      </c>
      <c r="D46" s="723">
        <f>DataEntry!D126*PayRateEntry!$H49</f>
        <v>0</v>
      </c>
      <c r="E46" s="723">
        <f>DataEntry!E126*PayRateEntry!$H49</f>
        <v>0</v>
      </c>
      <c r="F46" s="723">
        <f>DataEntry!F126*PayRateEntry!$H49</f>
        <v>0</v>
      </c>
      <c r="G46" s="723">
        <f>DataEntry!G126*PayRateEntry!$H49</f>
        <v>0</v>
      </c>
      <c r="H46" s="723">
        <f>DataEntry!H126*PayRateEntry!$H49</f>
        <v>0</v>
      </c>
      <c r="I46" s="723">
        <f>DataEntry!I126*PayRateEntry!$H49</f>
        <v>0</v>
      </c>
      <c r="J46" s="723">
        <f>DataEntry!J126*PayRateEntry!$H49</f>
        <v>0</v>
      </c>
      <c r="K46" s="723">
        <f>DataEntry!K126*PayRateEntry!$H49</f>
        <v>0</v>
      </c>
      <c r="L46" s="723">
        <f>DataEntry!L126*PayRateEntry!$H49</f>
        <v>0</v>
      </c>
      <c r="M46" s="723">
        <f>DataEntry!M126*PayRateEntry!$H49</f>
        <v>0</v>
      </c>
      <c r="N46" s="723">
        <f>DataEntry!N126*PayRateEntry!$H49</f>
        <v>0</v>
      </c>
      <c r="O46" s="723">
        <f>DataEntry!O126*PayRateEntry!$H49</f>
        <v>0</v>
      </c>
      <c r="P46" s="723">
        <f>DataEntry!P126*PayRateEntry!$H49</f>
        <v>0</v>
      </c>
      <c r="Q46" s="723">
        <f>DataEntry!Q126*PayRateEntry!$H49</f>
        <v>0</v>
      </c>
      <c r="R46" s="723">
        <f>DataEntry!R126*PayRateEntry!$H49</f>
        <v>0</v>
      </c>
      <c r="S46" s="723">
        <f>DataEntry!S126*PayRateEntry!$H49</f>
        <v>0</v>
      </c>
      <c r="T46" s="723">
        <f>DataEntry!T126*PayRateEntry!$H49</f>
        <v>0</v>
      </c>
      <c r="U46" s="723">
        <f>DataEntry!U126*PayRateEntry!$H49</f>
        <v>0</v>
      </c>
      <c r="V46" s="723">
        <f>DataEntry!V126*PayRateEntry!$H49</f>
        <v>0</v>
      </c>
      <c r="W46" s="723">
        <f>DataEntry!W126*PayRateEntry!$H49</f>
        <v>0</v>
      </c>
      <c r="X46" s="723">
        <f>DataEntry!X126*PayRateEntry!$H49</f>
        <v>0</v>
      </c>
      <c r="Y46" s="723">
        <f>DataEntry!Y126*PayRateEntry!$H49</f>
        <v>0</v>
      </c>
      <c r="Z46" s="723">
        <f>DataEntry!Z126*PayRateEntry!$H49</f>
        <v>0</v>
      </c>
      <c r="AA46" s="723">
        <f>DataEntry!AA126*PayRateEntry!$H49</f>
        <v>0</v>
      </c>
      <c r="AB46" s="723">
        <f>DataEntry!AB126*PayRateEntry!$H49</f>
        <v>0</v>
      </c>
      <c r="AC46" s="723">
        <f>DataEntry!AC126*PayRateEntry!$H49</f>
        <v>0</v>
      </c>
      <c r="AD46" s="723">
        <f>DataEntry!AD126*PayRateEntry!$H49</f>
        <v>0</v>
      </c>
      <c r="AE46" s="723">
        <f>DataEntry!AE126*PayRateEntry!$H49</f>
        <v>0</v>
      </c>
      <c r="AF46" s="723">
        <f>DataEntry!AF126*PayRateEntry!$H49</f>
        <v>0</v>
      </c>
      <c r="AG46" s="723">
        <f>DataEntry!AG126*PayRateEntry!$H49</f>
        <v>0</v>
      </c>
      <c r="AH46" s="723">
        <f>DataEntry!AH126*PayRateEntry!$H49</f>
        <v>0</v>
      </c>
      <c r="AI46" s="723">
        <f>DataEntry!AI126*PayRateEntry!$H49</f>
        <v>0</v>
      </c>
      <c r="AJ46" s="723">
        <f>DataEntry!AJ126*PayRateEntry!$H49</f>
        <v>0</v>
      </c>
      <c r="AK46" s="723">
        <f>DataEntry!AK126*PayRateEntry!$H49</f>
        <v>0</v>
      </c>
      <c r="AL46" s="723">
        <f>DataEntry!AL126*PayRateEntry!$H49</f>
        <v>0</v>
      </c>
      <c r="AM46" s="88"/>
      <c r="AN46" s="88"/>
      <c r="AO46" s="88"/>
    </row>
    <row r="47" spans="1:41" ht="12.75">
      <c r="A47" s="88">
        <f>DataEntry!A127</f>
        <v>0</v>
      </c>
      <c r="B47" s="723">
        <f>DataEntry!B127*PayRateEntry!$H50</f>
        <v>0</v>
      </c>
      <c r="C47" s="723">
        <f>DataEntry!C127*PayRateEntry!$H50</f>
        <v>0</v>
      </c>
      <c r="D47" s="723">
        <f>DataEntry!D127*PayRateEntry!$H50</f>
        <v>0</v>
      </c>
      <c r="E47" s="723">
        <f>DataEntry!E127*PayRateEntry!$H50</f>
        <v>0</v>
      </c>
      <c r="F47" s="723">
        <f>DataEntry!F127*PayRateEntry!$H50</f>
        <v>0</v>
      </c>
      <c r="G47" s="723">
        <f>DataEntry!G127*PayRateEntry!$H50</f>
        <v>0</v>
      </c>
      <c r="H47" s="723">
        <f>DataEntry!H127*PayRateEntry!$H50</f>
        <v>0</v>
      </c>
      <c r="I47" s="723">
        <f>DataEntry!I127*PayRateEntry!$H50</f>
        <v>0</v>
      </c>
      <c r="J47" s="723">
        <f>DataEntry!J127*PayRateEntry!$H50</f>
        <v>0</v>
      </c>
      <c r="K47" s="723">
        <f>DataEntry!K127*PayRateEntry!$H50</f>
        <v>0</v>
      </c>
      <c r="L47" s="723">
        <f>DataEntry!L127*PayRateEntry!$H50</f>
        <v>0</v>
      </c>
      <c r="M47" s="723">
        <f>DataEntry!M127*PayRateEntry!$H50</f>
        <v>0</v>
      </c>
      <c r="N47" s="723">
        <f>DataEntry!N127*PayRateEntry!$H50</f>
        <v>0</v>
      </c>
      <c r="O47" s="723">
        <f>DataEntry!O127*PayRateEntry!$H50</f>
        <v>0</v>
      </c>
      <c r="P47" s="723">
        <f>DataEntry!P127*PayRateEntry!$H50</f>
        <v>0</v>
      </c>
      <c r="Q47" s="723">
        <f>DataEntry!Q127*PayRateEntry!$H50</f>
        <v>0</v>
      </c>
      <c r="R47" s="723">
        <f>DataEntry!R127*PayRateEntry!$H50</f>
        <v>0</v>
      </c>
      <c r="S47" s="723">
        <f>DataEntry!S127*PayRateEntry!$H50</f>
        <v>0</v>
      </c>
      <c r="T47" s="723">
        <f>DataEntry!T127*PayRateEntry!$H50</f>
        <v>0</v>
      </c>
      <c r="U47" s="723">
        <f>DataEntry!U127*PayRateEntry!$H50</f>
        <v>0</v>
      </c>
      <c r="V47" s="723">
        <f>DataEntry!V127*PayRateEntry!$H50</f>
        <v>0</v>
      </c>
      <c r="W47" s="723">
        <f>DataEntry!W127*PayRateEntry!$H50</f>
        <v>0</v>
      </c>
      <c r="X47" s="723">
        <f>DataEntry!X127*PayRateEntry!$H50</f>
        <v>0</v>
      </c>
      <c r="Y47" s="723">
        <f>DataEntry!Y127*PayRateEntry!$H50</f>
        <v>0</v>
      </c>
      <c r="Z47" s="723">
        <f>DataEntry!Z127*PayRateEntry!$H50</f>
        <v>0</v>
      </c>
      <c r="AA47" s="723">
        <f>DataEntry!AA127*PayRateEntry!$H50</f>
        <v>0</v>
      </c>
      <c r="AB47" s="723">
        <f>DataEntry!AB127*PayRateEntry!$H50</f>
        <v>0</v>
      </c>
      <c r="AC47" s="723">
        <f>DataEntry!AC127*PayRateEntry!$H50</f>
        <v>0</v>
      </c>
      <c r="AD47" s="723">
        <f>DataEntry!AD127*PayRateEntry!$H50</f>
        <v>0</v>
      </c>
      <c r="AE47" s="723">
        <f>DataEntry!AE127*PayRateEntry!$H50</f>
        <v>0</v>
      </c>
      <c r="AF47" s="723">
        <f>DataEntry!AF127*PayRateEntry!$H50</f>
        <v>0</v>
      </c>
      <c r="AG47" s="723">
        <f>DataEntry!AG127*PayRateEntry!$H50</f>
        <v>0</v>
      </c>
      <c r="AH47" s="723">
        <f>DataEntry!AH127*PayRateEntry!$H50</f>
        <v>0</v>
      </c>
      <c r="AI47" s="723">
        <f>DataEntry!AI127*PayRateEntry!$H50</f>
        <v>0</v>
      </c>
      <c r="AJ47" s="723">
        <f>DataEntry!AJ127*PayRateEntry!$H50</f>
        <v>0</v>
      </c>
      <c r="AK47" s="723">
        <f>DataEntry!AK127*PayRateEntry!$H50</f>
        <v>0</v>
      </c>
      <c r="AL47" s="723">
        <f>DataEntry!AL127*PayRateEntry!$H50</f>
        <v>0</v>
      </c>
      <c r="AM47" s="88"/>
      <c r="AN47" s="88"/>
      <c r="AO47" s="88"/>
    </row>
    <row r="48" spans="1:41" ht="12.75">
      <c r="A48" s="88">
        <f>DataEntry!A128</f>
        <v>0</v>
      </c>
      <c r="B48" s="723">
        <f>DataEntry!B128*PayRateEntry!$H51</f>
        <v>0</v>
      </c>
      <c r="C48" s="723">
        <f>DataEntry!C128*PayRateEntry!$H51</f>
        <v>0</v>
      </c>
      <c r="D48" s="723">
        <f>DataEntry!D128*PayRateEntry!$H51</f>
        <v>0</v>
      </c>
      <c r="E48" s="723">
        <f>DataEntry!E128*PayRateEntry!$H51</f>
        <v>0</v>
      </c>
      <c r="F48" s="723">
        <f>DataEntry!F128*PayRateEntry!$H51</f>
        <v>0</v>
      </c>
      <c r="G48" s="723">
        <f>DataEntry!G128*PayRateEntry!$H51</f>
        <v>0</v>
      </c>
      <c r="H48" s="723">
        <f>DataEntry!H128*PayRateEntry!$H51</f>
        <v>0</v>
      </c>
      <c r="I48" s="723">
        <f>DataEntry!I128*PayRateEntry!$H51</f>
        <v>0</v>
      </c>
      <c r="J48" s="723">
        <f>DataEntry!J128*PayRateEntry!$H51</f>
        <v>0</v>
      </c>
      <c r="K48" s="723">
        <f>DataEntry!K128*PayRateEntry!$H51</f>
        <v>0</v>
      </c>
      <c r="L48" s="723">
        <f>DataEntry!L128*PayRateEntry!$H51</f>
        <v>0</v>
      </c>
      <c r="M48" s="723">
        <f>DataEntry!M128*PayRateEntry!$H51</f>
        <v>0</v>
      </c>
      <c r="N48" s="723">
        <f>DataEntry!N128*PayRateEntry!$H51</f>
        <v>0</v>
      </c>
      <c r="O48" s="723">
        <f>DataEntry!O128*PayRateEntry!$H51</f>
        <v>0</v>
      </c>
      <c r="P48" s="723">
        <f>DataEntry!P128*PayRateEntry!$H51</f>
        <v>0</v>
      </c>
      <c r="Q48" s="723">
        <f>DataEntry!Q128*PayRateEntry!$H51</f>
        <v>0</v>
      </c>
      <c r="R48" s="723">
        <f>DataEntry!R128*PayRateEntry!$H51</f>
        <v>0</v>
      </c>
      <c r="S48" s="723">
        <f>DataEntry!S128*PayRateEntry!$H51</f>
        <v>0</v>
      </c>
      <c r="T48" s="723">
        <f>DataEntry!T128*PayRateEntry!$H51</f>
        <v>0</v>
      </c>
      <c r="U48" s="723">
        <f>DataEntry!U128*PayRateEntry!$H51</f>
        <v>0</v>
      </c>
      <c r="V48" s="723">
        <f>DataEntry!V128*PayRateEntry!$H51</f>
        <v>0</v>
      </c>
      <c r="W48" s="723">
        <f>DataEntry!W128*PayRateEntry!$H51</f>
        <v>0</v>
      </c>
      <c r="X48" s="723">
        <f>DataEntry!X128*PayRateEntry!$H51</f>
        <v>0</v>
      </c>
      <c r="Y48" s="723">
        <f>DataEntry!Y128*PayRateEntry!$H51</f>
        <v>0</v>
      </c>
      <c r="Z48" s="723">
        <f>DataEntry!Z128*PayRateEntry!$H51</f>
        <v>0</v>
      </c>
      <c r="AA48" s="723">
        <f>DataEntry!AA128*PayRateEntry!$H51</f>
        <v>0</v>
      </c>
      <c r="AB48" s="723">
        <f>DataEntry!AB128*PayRateEntry!$H51</f>
        <v>0</v>
      </c>
      <c r="AC48" s="723">
        <f>DataEntry!AC128*PayRateEntry!$H51</f>
        <v>0</v>
      </c>
      <c r="AD48" s="723">
        <f>DataEntry!AD128*PayRateEntry!$H51</f>
        <v>0</v>
      </c>
      <c r="AE48" s="723">
        <f>DataEntry!AE128*PayRateEntry!$H51</f>
        <v>0</v>
      </c>
      <c r="AF48" s="723">
        <f>DataEntry!AF128*PayRateEntry!$H51</f>
        <v>0</v>
      </c>
      <c r="AG48" s="723">
        <f>DataEntry!AG128*PayRateEntry!$H51</f>
        <v>0</v>
      </c>
      <c r="AH48" s="723">
        <f>DataEntry!AH128*PayRateEntry!$H51</f>
        <v>0</v>
      </c>
      <c r="AI48" s="723">
        <f>DataEntry!AI128*PayRateEntry!$H51</f>
        <v>0</v>
      </c>
      <c r="AJ48" s="723">
        <f>DataEntry!AJ128*PayRateEntry!$H51</f>
        <v>0</v>
      </c>
      <c r="AK48" s="723">
        <f>DataEntry!AK128*PayRateEntry!$H51</f>
        <v>0</v>
      </c>
      <c r="AL48" s="723">
        <f>DataEntry!AL128*PayRateEntry!$H51</f>
        <v>0</v>
      </c>
      <c r="AM48" s="88"/>
      <c r="AN48" s="88"/>
      <c r="AO48" s="88"/>
    </row>
    <row r="49" spans="1:41" ht="12.75">
      <c r="A49" s="88">
        <f>DataEntry!A129</f>
        <v>0</v>
      </c>
      <c r="B49" s="723">
        <f>DataEntry!B129*PayRateEntry!$H52</f>
        <v>0</v>
      </c>
      <c r="C49" s="723">
        <f>DataEntry!C129*PayRateEntry!$H52</f>
        <v>0</v>
      </c>
      <c r="D49" s="723">
        <f>DataEntry!D129*PayRateEntry!$H52</f>
        <v>0</v>
      </c>
      <c r="E49" s="723">
        <f>DataEntry!E129*PayRateEntry!$H52</f>
        <v>0</v>
      </c>
      <c r="F49" s="723">
        <f>DataEntry!F129*PayRateEntry!$H52</f>
        <v>0</v>
      </c>
      <c r="G49" s="723">
        <f>DataEntry!G129*PayRateEntry!$H52</f>
        <v>0</v>
      </c>
      <c r="H49" s="723">
        <f>DataEntry!H129*PayRateEntry!$H52</f>
        <v>0</v>
      </c>
      <c r="I49" s="723">
        <f>DataEntry!I129*PayRateEntry!$H52</f>
        <v>0</v>
      </c>
      <c r="J49" s="723">
        <f>DataEntry!J129*PayRateEntry!$H52</f>
        <v>0</v>
      </c>
      <c r="K49" s="723">
        <f>DataEntry!K129*PayRateEntry!$H52</f>
        <v>0</v>
      </c>
      <c r="L49" s="723">
        <f>DataEntry!L129*PayRateEntry!$H52</f>
        <v>0</v>
      </c>
      <c r="M49" s="723">
        <f>DataEntry!M129*PayRateEntry!$H52</f>
        <v>0</v>
      </c>
      <c r="N49" s="723">
        <f>DataEntry!N129*PayRateEntry!$H52</f>
        <v>0</v>
      </c>
      <c r="O49" s="723">
        <f>DataEntry!O129*PayRateEntry!$H52</f>
        <v>0</v>
      </c>
      <c r="P49" s="723">
        <f>DataEntry!P129*PayRateEntry!$H52</f>
        <v>0</v>
      </c>
      <c r="Q49" s="723">
        <f>DataEntry!Q129*PayRateEntry!$H52</f>
        <v>0</v>
      </c>
      <c r="R49" s="723">
        <f>DataEntry!R129*PayRateEntry!$H52</f>
        <v>0</v>
      </c>
      <c r="S49" s="723">
        <f>DataEntry!S129*PayRateEntry!$H52</f>
        <v>0</v>
      </c>
      <c r="T49" s="723">
        <f>DataEntry!T129*PayRateEntry!$H52</f>
        <v>0</v>
      </c>
      <c r="U49" s="723">
        <f>DataEntry!U129*PayRateEntry!$H52</f>
        <v>0</v>
      </c>
      <c r="V49" s="723">
        <f>DataEntry!V129*PayRateEntry!$H52</f>
        <v>0</v>
      </c>
      <c r="W49" s="723">
        <f>DataEntry!W129*PayRateEntry!$H52</f>
        <v>0</v>
      </c>
      <c r="X49" s="723">
        <f>DataEntry!X129*PayRateEntry!$H52</f>
        <v>0</v>
      </c>
      <c r="Y49" s="723">
        <f>DataEntry!Y129*PayRateEntry!$H52</f>
        <v>0</v>
      </c>
      <c r="Z49" s="723">
        <f>DataEntry!Z129*PayRateEntry!$H52</f>
        <v>0</v>
      </c>
      <c r="AA49" s="723">
        <f>DataEntry!AA129*PayRateEntry!$H52</f>
        <v>0</v>
      </c>
      <c r="AB49" s="723">
        <f>DataEntry!AB129*PayRateEntry!$H52</f>
        <v>0</v>
      </c>
      <c r="AC49" s="723">
        <f>DataEntry!AC129*PayRateEntry!$H52</f>
        <v>0</v>
      </c>
      <c r="AD49" s="723">
        <f>DataEntry!AD129*PayRateEntry!$H52</f>
        <v>0</v>
      </c>
      <c r="AE49" s="723">
        <f>DataEntry!AE129*PayRateEntry!$H52</f>
        <v>0</v>
      </c>
      <c r="AF49" s="723">
        <f>DataEntry!AF129*PayRateEntry!$H52</f>
        <v>0</v>
      </c>
      <c r="AG49" s="723">
        <f>DataEntry!AG129*PayRateEntry!$H52</f>
        <v>0</v>
      </c>
      <c r="AH49" s="723">
        <f>DataEntry!AH129*PayRateEntry!$H52</f>
        <v>0</v>
      </c>
      <c r="AI49" s="723">
        <f>DataEntry!AI129*PayRateEntry!$H52</f>
        <v>0</v>
      </c>
      <c r="AJ49" s="723">
        <f>DataEntry!AJ129*PayRateEntry!$H52</f>
        <v>0</v>
      </c>
      <c r="AK49" s="723">
        <f>DataEntry!AK129*PayRateEntry!$H52</f>
        <v>0</v>
      </c>
      <c r="AL49" s="723">
        <f>DataEntry!AL129*PayRateEntry!$H52</f>
        <v>0</v>
      </c>
      <c r="AM49" s="88"/>
      <c r="AN49" s="88"/>
      <c r="AO49" s="88"/>
    </row>
    <row r="50" spans="1:41" ht="12.75">
      <c r="A50" s="88">
        <f>DataEntry!A130</f>
        <v>0</v>
      </c>
      <c r="B50" s="723">
        <f>DataEntry!B130*PayRateEntry!$H53</f>
        <v>0</v>
      </c>
      <c r="C50" s="723">
        <f>DataEntry!C130*PayRateEntry!$H53</f>
        <v>0</v>
      </c>
      <c r="D50" s="723">
        <f>DataEntry!D130*PayRateEntry!$H53</f>
        <v>0</v>
      </c>
      <c r="E50" s="723">
        <f>DataEntry!E130*PayRateEntry!$H53</f>
        <v>0</v>
      </c>
      <c r="F50" s="723">
        <f>DataEntry!F130*PayRateEntry!$H53</f>
        <v>0</v>
      </c>
      <c r="G50" s="723">
        <f>DataEntry!G130*PayRateEntry!$H53</f>
        <v>0</v>
      </c>
      <c r="H50" s="723">
        <f>DataEntry!H130*PayRateEntry!$H53</f>
        <v>0</v>
      </c>
      <c r="I50" s="723">
        <f>DataEntry!I130*PayRateEntry!$H53</f>
        <v>0</v>
      </c>
      <c r="J50" s="723">
        <f>DataEntry!J130*PayRateEntry!$H53</f>
        <v>0</v>
      </c>
      <c r="K50" s="723">
        <f>DataEntry!K130*PayRateEntry!$H53</f>
        <v>0</v>
      </c>
      <c r="L50" s="723">
        <f>DataEntry!L130*PayRateEntry!$H53</f>
        <v>0</v>
      </c>
      <c r="M50" s="723">
        <f>DataEntry!M130*PayRateEntry!$H53</f>
        <v>0</v>
      </c>
      <c r="N50" s="723">
        <f>DataEntry!N130*PayRateEntry!$H53</f>
        <v>0</v>
      </c>
      <c r="O50" s="723">
        <f>DataEntry!O130*PayRateEntry!$H53</f>
        <v>0</v>
      </c>
      <c r="P50" s="723">
        <f>DataEntry!P130*PayRateEntry!$H53</f>
        <v>0</v>
      </c>
      <c r="Q50" s="723">
        <f>DataEntry!Q130*PayRateEntry!$H53</f>
        <v>0</v>
      </c>
      <c r="R50" s="723">
        <f>DataEntry!R130*PayRateEntry!$H53</f>
        <v>0</v>
      </c>
      <c r="S50" s="723">
        <f>DataEntry!S130*PayRateEntry!$H53</f>
        <v>0</v>
      </c>
      <c r="T50" s="723">
        <f>DataEntry!T130*PayRateEntry!$H53</f>
        <v>0</v>
      </c>
      <c r="U50" s="723">
        <f>DataEntry!U130*PayRateEntry!$H53</f>
        <v>0</v>
      </c>
      <c r="V50" s="723">
        <f>DataEntry!V130*PayRateEntry!$H53</f>
        <v>0</v>
      </c>
      <c r="W50" s="723">
        <f>DataEntry!W130*PayRateEntry!$H53</f>
        <v>0</v>
      </c>
      <c r="X50" s="723">
        <f>DataEntry!X130*PayRateEntry!$H53</f>
        <v>0</v>
      </c>
      <c r="Y50" s="723">
        <f>DataEntry!Y130*PayRateEntry!$H53</f>
        <v>0</v>
      </c>
      <c r="Z50" s="723">
        <f>DataEntry!Z130*PayRateEntry!$H53</f>
        <v>0</v>
      </c>
      <c r="AA50" s="723">
        <f>DataEntry!AA130*PayRateEntry!$H53</f>
        <v>0</v>
      </c>
      <c r="AB50" s="723">
        <f>DataEntry!AB130*PayRateEntry!$H53</f>
        <v>0</v>
      </c>
      <c r="AC50" s="723">
        <f>DataEntry!AC130*PayRateEntry!$H53</f>
        <v>0</v>
      </c>
      <c r="AD50" s="723">
        <f>DataEntry!AD130*PayRateEntry!$H53</f>
        <v>0</v>
      </c>
      <c r="AE50" s="723">
        <f>DataEntry!AE130*PayRateEntry!$H53</f>
        <v>0</v>
      </c>
      <c r="AF50" s="723">
        <f>DataEntry!AF130*PayRateEntry!$H53</f>
        <v>0</v>
      </c>
      <c r="AG50" s="723">
        <f>DataEntry!AG130*PayRateEntry!$H53</f>
        <v>0</v>
      </c>
      <c r="AH50" s="723">
        <f>DataEntry!AH130*PayRateEntry!$H53</f>
        <v>0</v>
      </c>
      <c r="AI50" s="723">
        <f>DataEntry!AI130*PayRateEntry!$H53</f>
        <v>0</v>
      </c>
      <c r="AJ50" s="723">
        <f>DataEntry!AJ130*PayRateEntry!$H53</f>
        <v>0</v>
      </c>
      <c r="AK50" s="723">
        <f>DataEntry!AK130*PayRateEntry!$H53</f>
        <v>0</v>
      </c>
      <c r="AL50" s="723">
        <f>DataEntry!AL130*PayRateEntry!$H53</f>
        <v>0</v>
      </c>
      <c r="AM50" s="88"/>
      <c r="AN50" s="88"/>
      <c r="AO50" s="88"/>
    </row>
    <row r="51" spans="1:41" ht="12.75">
      <c r="A51" s="88">
        <f>DataEntry!A131</f>
        <v>0</v>
      </c>
      <c r="B51" s="723">
        <f>DataEntry!B131*PayRateEntry!$H54</f>
        <v>0</v>
      </c>
      <c r="C51" s="723">
        <f>DataEntry!C131*PayRateEntry!$H54</f>
        <v>0</v>
      </c>
      <c r="D51" s="723">
        <f>DataEntry!D131*PayRateEntry!$H54</f>
        <v>0</v>
      </c>
      <c r="E51" s="723">
        <f>DataEntry!E131*PayRateEntry!$H54</f>
        <v>0</v>
      </c>
      <c r="F51" s="723">
        <f>DataEntry!F131*PayRateEntry!$H54</f>
        <v>0</v>
      </c>
      <c r="G51" s="723">
        <f>DataEntry!G131*PayRateEntry!$H54</f>
        <v>0</v>
      </c>
      <c r="H51" s="723">
        <f>DataEntry!H131*PayRateEntry!$H54</f>
        <v>0</v>
      </c>
      <c r="I51" s="723">
        <f>DataEntry!I131*PayRateEntry!$H54</f>
        <v>0</v>
      </c>
      <c r="J51" s="723">
        <f>DataEntry!J131*PayRateEntry!$H54</f>
        <v>0</v>
      </c>
      <c r="K51" s="723">
        <f>DataEntry!K131*PayRateEntry!$H54</f>
        <v>0</v>
      </c>
      <c r="L51" s="723">
        <f>DataEntry!L131*PayRateEntry!$H54</f>
        <v>0</v>
      </c>
      <c r="M51" s="723">
        <f>DataEntry!M131*PayRateEntry!$H54</f>
        <v>0</v>
      </c>
      <c r="N51" s="723">
        <f>DataEntry!N131*PayRateEntry!$H54</f>
        <v>0</v>
      </c>
      <c r="O51" s="723">
        <f>DataEntry!O131*PayRateEntry!$H54</f>
        <v>0</v>
      </c>
      <c r="P51" s="723">
        <f>DataEntry!P131*PayRateEntry!$H54</f>
        <v>0</v>
      </c>
      <c r="Q51" s="723">
        <f>DataEntry!Q131*PayRateEntry!$H54</f>
        <v>0</v>
      </c>
      <c r="R51" s="723">
        <f>DataEntry!R131*PayRateEntry!$H54</f>
        <v>0</v>
      </c>
      <c r="S51" s="723">
        <f>DataEntry!S131*PayRateEntry!$H54</f>
        <v>0</v>
      </c>
      <c r="T51" s="723">
        <f>DataEntry!T131*PayRateEntry!$H54</f>
        <v>0</v>
      </c>
      <c r="U51" s="723">
        <f>DataEntry!U131*PayRateEntry!$H54</f>
        <v>0</v>
      </c>
      <c r="V51" s="723">
        <f>DataEntry!V131*PayRateEntry!$H54</f>
        <v>0</v>
      </c>
      <c r="W51" s="723">
        <f>DataEntry!W131*PayRateEntry!$H54</f>
        <v>0</v>
      </c>
      <c r="X51" s="723">
        <f>DataEntry!X131*PayRateEntry!$H54</f>
        <v>0</v>
      </c>
      <c r="Y51" s="723">
        <f>DataEntry!Y131*PayRateEntry!$H54</f>
        <v>0</v>
      </c>
      <c r="Z51" s="723">
        <f>DataEntry!Z131*PayRateEntry!$H54</f>
        <v>0</v>
      </c>
      <c r="AA51" s="723">
        <f>DataEntry!AA131*PayRateEntry!$H54</f>
        <v>0</v>
      </c>
      <c r="AB51" s="723">
        <f>DataEntry!AB131*PayRateEntry!$H54</f>
        <v>0</v>
      </c>
      <c r="AC51" s="723">
        <f>DataEntry!AC131*PayRateEntry!$H54</f>
        <v>0</v>
      </c>
      <c r="AD51" s="723">
        <f>DataEntry!AD131*PayRateEntry!$H54</f>
        <v>0</v>
      </c>
      <c r="AE51" s="723">
        <f>DataEntry!AE131*PayRateEntry!$H54</f>
        <v>0</v>
      </c>
      <c r="AF51" s="723">
        <f>DataEntry!AF131*PayRateEntry!$H54</f>
        <v>0</v>
      </c>
      <c r="AG51" s="723">
        <f>DataEntry!AG131*PayRateEntry!$H54</f>
        <v>0</v>
      </c>
      <c r="AH51" s="723">
        <f>DataEntry!AH131*PayRateEntry!$H54</f>
        <v>0</v>
      </c>
      <c r="AI51" s="723">
        <f>DataEntry!AI131*PayRateEntry!$H54</f>
        <v>0</v>
      </c>
      <c r="AJ51" s="723">
        <f>DataEntry!AJ131*PayRateEntry!$H54</f>
        <v>0</v>
      </c>
      <c r="AK51" s="723">
        <f>DataEntry!AK131*PayRateEntry!$H54</f>
        <v>0</v>
      </c>
      <c r="AL51" s="723">
        <f>DataEntry!AL131*PayRateEntry!$H54</f>
        <v>0</v>
      </c>
      <c r="AM51" s="88"/>
      <c r="AN51" s="88"/>
      <c r="AO51" s="88"/>
    </row>
    <row r="52" spans="1:41" ht="12.75">
      <c r="A52" s="88">
        <f>DataEntry!A132</f>
        <v>0</v>
      </c>
      <c r="B52" s="723">
        <f>DataEntry!B132*PayRateEntry!$H55</f>
        <v>0</v>
      </c>
      <c r="C52" s="723">
        <f>DataEntry!C132*PayRateEntry!$H55</f>
        <v>0</v>
      </c>
      <c r="D52" s="723">
        <f>DataEntry!D132*PayRateEntry!$H55</f>
        <v>0</v>
      </c>
      <c r="E52" s="723">
        <f>DataEntry!E132*PayRateEntry!$H55</f>
        <v>0</v>
      </c>
      <c r="F52" s="723">
        <f>DataEntry!F132*PayRateEntry!$H55</f>
        <v>0</v>
      </c>
      <c r="G52" s="723">
        <f>DataEntry!G132*PayRateEntry!$H55</f>
        <v>0</v>
      </c>
      <c r="H52" s="723">
        <f>DataEntry!H132*PayRateEntry!$H55</f>
        <v>0</v>
      </c>
      <c r="I52" s="723">
        <f>DataEntry!I132*PayRateEntry!$H55</f>
        <v>0</v>
      </c>
      <c r="J52" s="723">
        <f>DataEntry!J132*PayRateEntry!$H55</f>
        <v>0</v>
      </c>
      <c r="K52" s="723">
        <f>DataEntry!K132*PayRateEntry!$H55</f>
        <v>0</v>
      </c>
      <c r="L52" s="723">
        <f>DataEntry!L132*PayRateEntry!$H55</f>
        <v>0</v>
      </c>
      <c r="M52" s="723">
        <f>DataEntry!M132*PayRateEntry!$H55</f>
        <v>0</v>
      </c>
      <c r="N52" s="723">
        <f>DataEntry!N132*PayRateEntry!$H55</f>
        <v>0</v>
      </c>
      <c r="O52" s="723">
        <f>DataEntry!O132*PayRateEntry!$H55</f>
        <v>0</v>
      </c>
      <c r="P52" s="723">
        <f>DataEntry!P132*PayRateEntry!$H55</f>
        <v>0</v>
      </c>
      <c r="Q52" s="723">
        <f>DataEntry!Q132*PayRateEntry!$H55</f>
        <v>0</v>
      </c>
      <c r="R52" s="723">
        <f>DataEntry!R132*PayRateEntry!$H55</f>
        <v>0</v>
      </c>
      <c r="S52" s="723">
        <f>DataEntry!S132*PayRateEntry!$H55</f>
        <v>0</v>
      </c>
      <c r="T52" s="723">
        <f>DataEntry!T132*PayRateEntry!$H55</f>
        <v>0</v>
      </c>
      <c r="U52" s="723">
        <f>DataEntry!U132*PayRateEntry!$H55</f>
        <v>0</v>
      </c>
      <c r="V52" s="723">
        <f>DataEntry!V132*PayRateEntry!$H55</f>
        <v>0</v>
      </c>
      <c r="W52" s="723">
        <f>DataEntry!W132*PayRateEntry!$H55</f>
        <v>0</v>
      </c>
      <c r="X52" s="723">
        <f>DataEntry!X132*PayRateEntry!$H55</f>
        <v>0</v>
      </c>
      <c r="Y52" s="723">
        <f>DataEntry!Y132*PayRateEntry!$H55</f>
        <v>0</v>
      </c>
      <c r="Z52" s="723">
        <f>DataEntry!Z132*PayRateEntry!$H55</f>
        <v>0</v>
      </c>
      <c r="AA52" s="723">
        <f>DataEntry!AA132*PayRateEntry!$H55</f>
        <v>0</v>
      </c>
      <c r="AB52" s="723">
        <f>DataEntry!AB132*PayRateEntry!$H55</f>
        <v>0</v>
      </c>
      <c r="AC52" s="723">
        <f>DataEntry!AC132*PayRateEntry!$H55</f>
        <v>0</v>
      </c>
      <c r="AD52" s="723">
        <f>DataEntry!AD132*PayRateEntry!$H55</f>
        <v>0</v>
      </c>
      <c r="AE52" s="723">
        <f>DataEntry!AE132*PayRateEntry!$H55</f>
        <v>0</v>
      </c>
      <c r="AF52" s="723">
        <f>DataEntry!AF132*PayRateEntry!$H55</f>
        <v>0</v>
      </c>
      <c r="AG52" s="723">
        <f>DataEntry!AG132*PayRateEntry!$H55</f>
        <v>0</v>
      </c>
      <c r="AH52" s="723">
        <f>DataEntry!AH132*PayRateEntry!$H55</f>
        <v>0</v>
      </c>
      <c r="AI52" s="723">
        <f>DataEntry!AI132*PayRateEntry!$H55</f>
        <v>0</v>
      </c>
      <c r="AJ52" s="723">
        <f>DataEntry!AJ132*PayRateEntry!$H55</f>
        <v>0</v>
      </c>
      <c r="AK52" s="723">
        <f>DataEntry!AK132*PayRateEntry!$H55</f>
        <v>0</v>
      </c>
      <c r="AL52" s="723">
        <f>DataEntry!AL132*PayRateEntry!$H55</f>
        <v>0</v>
      </c>
      <c r="AM52" s="88"/>
      <c r="AN52" s="88"/>
      <c r="AO52" s="88"/>
    </row>
    <row r="53" spans="1:41" ht="12.75">
      <c r="A53" s="88">
        <f>DataEntry!A133</f>
        <v>0</v>
      </c>
      <c r="B53" s="723">
        <f>DataEntry!B133*PayRateEntry!$H56</f>
        <v>0</v>
      </c>
      <c r="C53" s="723">
        <f>DataEntry!C133*PayRateEntry!$H56</f>
        <v>0</v>
      </c>
      <c r="D53" s="723">
        <f>DataEntry!D133*PayRateEntry!$H56</f>
        <v>0</v>
      </c>
      <c r="E53" s="723">
        <f>DataEntry!E133*PayRateEntry!$H56</f>
        <v>0</v>
      </c>
      <c r="F53" s="723">
        <f>DataEntry!F133*PayRateEntry!$H56</f>
        <v>0</v>
      </c>
      <c r="G53" s="723">
        <f>DataEntry!G133*PayRateEntry!$H56</f>
        <v>0</v>
      </c>
      <c r="H53" s="723">
        <f>DataEntry!H133*PayRateEntry!$H56</f>
        <v>0</v>
      </c>
      <c r="I53" s="723">
        <f>DataEntry!I133*PayRateEntry!$H56</f>
        <v>0</v>
      </c>
      <c r="J53" s="723">
        <f>DataEntry!J133*PayRateEntry!$H56</f>
        <v>0</v>
      </c>
      <c r="K53" s="723">
        <f>DataEntry!K133*PayRateEntry!$H56</f>
        <v>0</v>
      </c>
      <c r="L53" s="723">
        <f>DataEntry!L133*PayRateEntry!$H56</f>
        <v>0</v>
      </c>
      <c r="M53" s="723">
        <f>DataEntry!M133*PayRateEntry!$H56</f>
        <v>0</v>
      </c>
      <c r="N53" s="723">
        <f>DataEntry!N133*PayRateEntry!$H56</f>
        <v>0</v>
      </c>
      <c r="O53" s="723">
        <f>DataEntry!O133*PayRateEntry!$H56</f>
        <v>0</v>
      </c>
      <c r="P53" s="723">
        <f>DataEntry!P133*PayRateEntry!$H56</f>
        <v>0</v>
      </c>
      <c r="Q53" s="723">
        <f>DataEntry!Q133*PayRateEntry!$H56</f>
        <v>0</v>
      </c>
      <c r="R53" s="723">
        <f>DataEntry!R133*PayRateEntry!$H56</f>
        <v>0</v>
      </c>
      <c r="S53" s="723">
        <f>DataEntry!S133*PayRateEntry!$H56</f>
        <v>0</v>
      </c>
      <c r="T53" s="723">
        <f>DataEntry!T133*PayRateEntry!$H56</f>
        <v>0</v>
      </c>
      <c r="U53" s="723">
        <f>DataEntry!U133*PayRateEntry!$H56</f>
        <v>0</v>
      </c>
      <c r="V53" s="723">
        <f>DataEntry!V133*PayRateEntry!$H56</f>
        <v>0</v>
      </c>
      <c r="W53" s="723">
        <f>DataEntry!W133*PayRateEntry!$H56</f>
        <v>0</v>
      </c>
      <c r="X53" s="723">
        <f>DataEntry!X133*PayRateEntry!$H56</f>
        <v>0</v>
      </c>
      <c r="Y53" s="723">
        <f>DataEntry!Y133*PayRateEntry!$H56</f>
        <v>0</v>
      </c>
      <c r="Z53" s="723">
        <f>DataEntry!Z133*PayRateEntry!$H56</f>
        <v>0</v>
      </c>
      <c r="AA53" s="723">
        <f>DataEntry!AA133*PayRateEntry!$H56</f>
        <v>0</v>
      </c>
      <c r="AB53" s="723">
        <f>DataEntry!AB133*PayRateEntry!$H56</f>
        <v>0</v>
      </c>
      <c r="AC53" s="723">
        <f>DataEntry!AC133*PayRateEntry!$H56</f>
        <v>0</v>
      </c>
      <c r="AD53" s="723">
        <f>DataEntry!AD133*PayRateEntry!$H56</f>
        <v>0</v>
      </c>
      <c r="AE53" s="723">
        <f>DataEntry!AE133*PayRateEntry!$H56</f>
        <v>0</v>
      </c>
      <c r="AF53" s="723">
        <f>DataEntry!AF133*PayRateEntry!$H56</f>
        <v>0</v>
      </c>
      <c r="AG53" s="723">
        <f>DataEntry!AG133*PayRateEntry!$H56</f>
        <v>0</v>
      </c>
      <c r="AH53" s="723">
        <f>DataEntry!AH133*PayRateEntry!$H56</f>
        <v>0</v>
      </c>
      <c r="AI53" s="723">
        <f>DataEntry!AI133*PayRateEntry!$H56</f>
        <v>0</v>
      </c>
      <c r="AJ53" s="723">
        <f>DataEntry!AJ133*PayRateEntry!$H56</f>
        <v>0</v>
      </c>
      <c r="AK53" s="723">
        <f>DataEntry!AK133*PayRateEntry!$H56</f>
        <v>0</v>
      </c>
      <c r="AL53" s="723">
        <f>DataEntry!AL133*PayRateEntry!$H56</f>
        <v>0</v>
      </c>
      <c r="AM53" s="88"/>
      <c r="AN53" s="88"/>
      <c r="AO53" s="88"/>
    </row>
    <row r="54" spans="1:41" ht="12.75">
      <c r="A54" s="88">
        <f>DataEntry!A134</f>
        <v>0</v>
      </c>
      <c r="B54" s="723">
        <f>DataEntry!B134*PayRateEntry!$H57</f>
        <v>0</v>
      </c>
      <c r="C54" s="723">
        <f>DataEntry!C134*PayRateEntry!$H57</f>
        <v>0</v>
      </c>
      <c r="D54" s="723">
        <f>DataEntry!D134*PayRateEntry!$H57</f>
        <v>0</v>
      </c>
      <c r="E54" s="723">
        <f>DataEntry!E134*PayRateEntry!$H57</f>
        <v>0</v>
      </c>
      <c r="F54" s="723">
        <f>DataEntry!F134*PayRateEntry!$H57</f>
        <v>0</v>
      </c>
      <c r="G54" s="723">
        <f>DataEntry!G134*PayRateEntry!$H57</f>
        <v>0</v>
      </c>
      <c r="H54" s="723">
        <f>DataEntry!H134*PayRateEntry!$H57</f>
        <v>0</v>
      </c>
      <c r="I54" s="723">
        <f>DataEntry!I134*PayRateEntry!$H57</f>
        <v>0</v>
      </c>
      <c r="J54" s="723">
        <f>DataEntry!J134*PayRateEntry!$H57</f>
        <v>0</v>
      </c>
      <c r="K54" s="723">
        <f>DataEntry!K134*PayRateEntry!$H57</f>
        <v>0</v>
      </c>
      <c r="L54" s="723">
        <f>DataEntry!L134*PayRateEntry!$H57</f>
        <v>0</v>
      </c>
      <c r="M54" s="723">
        <f>DataEntry!M134*PayRateEntry!$H57</f>
        <v>0</v>
      </c>
      <c r="N54" s="723">
        <f>DataEntry!N134*PayRateEntry!$H57</f>
        <v>0</v>
      </c>
      <c r="O54" s="723">
        <f>DataEntry!O134*PayRateEntry!$H57</f>
        <v>0</v>
      </c>
      <c r="P54" s="723">
        <f>DataEntry!P134*PayRateEntry!$H57</f>
        <v>0</v>
      </c>
      <c r="Q54" s="723">
        <f>DataEntry!Q134*PayRateEntry!$H57</f>
        <v>0</v>
      </c>
      <c r="R54" s="723">
        <f>DataEntry!R134*PayRateEntry!$H57</f>
        <v>0</v>
      </c>
      <c r="S54" s="723">
        <f>DataEntry!S134*PayRateEntry!$H57</f>
        <v>0</v>
      </c>
      <c r="T54" s="723">
        <f>DataEntry!T134*PayRateEntry!$H57</f>
        <v>0</v>
      </c>
      <c r="U54" s="723">
        <f>DataEntry!U134*PayRateEntry!$H57</f>
        <v>0</v>
      </c>
      <c r="V54" s="723">
        <f>DataEntry!V134*PayRateEntry!$H57</f>
        <v>0</v>
      </c>
      <c r="W54" s="723">
        <f>DataEntry!W134*PayRateEntry!$H57</f>
        <v>0</v>
      </c>
      <c r="X54" s="723">
        <f>DataEntry!X134*PayRateEntry!$H57</f>
        <v>0</v>
      </c>
      <c r="Y54" s="723">
        <f>DataEntry!Y134*PayRateEntry!$H57</f>
        <v>0</v>
      </c>
      <c r="Z54" s="723">
        <f>DataEntry!Z134*PayRateEntry!$H57</f>
        <v>0</v>
      </c>
      <c r="AA54" s="723">
        <f>DataEntry!AA134*PayRateEntry!$H57</f>
        <v>0</v>
      </c>
      <c r="AB54" s="723">
        <f>DataEntry!AB134*PayRateEntry!$H57</f>
        <v>0</v>
      </c>
      <c r="AC54" s="723">
        <f>DataEntry!AC134*PayRateEntry!$H57</f>
        <v>0</v>
      </c>
      <c r="AD54" s="723">
        <f>DataEntry!AD134*PayRateEntry!$H57</f>
        <v>0</v>
      </c>
      <c r="AE54" s="723">
        <f>DataEntry!AE134*PayRateEntry!$H57</f>
        <v>0</v>
      </c>
      <c r="AF54" s="723">
        <f>DataEntry!AF134*PayRateEntry!$H57</f>
        <v>0</v>
      </c>
      <c r="AG54" s="723">
        <f>DataEntry!AG134*PayRateEntry!$H57</f>
        <v>0</v>
      </c>
      <c r="AH54" s="723">
        <f>DataEntry!AH134*PayRateEntry!$H57</f>
        <v>0</v>
      </c>
      <c r="AI54" s="723">
        <f>DataEntry!AI134*PayRateEntry!$H57</f>
        <v>0</v>
      </c>
      <c r="AJ54" s="723">
        <f>DataEntry!AJ134*PayRateEntry!$H57</f>
        <v>0</v>
      </c>
      <c r="AK54" s="723">
        <f>DataEntry!AK134*PayRateEntry!$H57</f>
        <v>0</v>
      </c>
      <c r="AL54" s="723">
        <f>DataEntry!AL134*PayRateEntry!$H57</f>
        <v>0</v>
      </c>
      <c r="AM54" s="88"/>
      <c r="AN54" s="88"/>
      <c r="AO54" s="88"/>
    </row>
    <row r="55" spans="1:41" ht="12.75">
      <c r="A55" s="88">
        <f>DataEntry!A135</f>
        <v>0</v>
      </c>
      <c r="B55" s="723">
        <f>DataEntry!B135*PayRateEntry!$H58</f>
        <v>0</v>
      </c>
      <c r="C55" s="723">
        <f>DataEntry!C135*PayRateEntry!$H58</f>
        <v>0</v>
      </c>
      <c r="D55" s="723">
        <f>DataEntry!D135*PayRateEntry!$H58</f>
        <v>0</v>
      </c>
      <c r="E55" s="723">
        <f>DataEntry!E135*PayRateEntry!$H58</f>
        <v>0</v>
      </c>
      <c r="F55" s="723">
        <f>DataEntry!F135*PayRateEntry!$H58</f>
        <v>0</v>
      </c>
      <c r="G55" s="723">
        <f>DataEntry!G135*PayRateEntry!$H58</f>
        <v>0</v>
      </c>
      <c r="H55" s="723">
        <f>DataEntry!H135*PayRateEntry!$H58</f>
        <v>0</v>
      </c>
      <c r="I55" s="723">
        <f>DataEntry!I135*PayRateEntry!$H58</f>
        <v>0</v>
      </c>
      <c r="J55" s="723">
        <f>DataEntry!J135*PayRateEntry!$H58</f>
        <v>0</v>
      </c>
      <c r="K55" s="723">
        <f>DataEntry!K135*PayRateEntry!$H58</f>
        <v>0</v>
      </c>
      <c r="L55" s="723">
        <f>DataEntry!L135*PayRateEntry!$H58</f>
        <v>0</v>
      </c>
      <c r="M55" s="723">
        <f>DataEntry!M135*PayRateEntry!$H58</f>
        <v>0</v>
      </c>
      <c r="N55" s="723">
        <f>DataEntry!N135*PayRateEntry!$H58</f>
        <v>0</v>
      </c>
      <c r="O55" s="723">
        <f>DataEntry!O135*PayRateEntry!$H58</f>
        <v>0</v>
      </c>
      <c r="P55" s="723">
        <f>DataEntry!P135*PayRateEntry!$H58</f>
        <v>0</v>
      </c>
      <c r="Q55" s="723">
        <f>DataEntry!Q135*PayRateEntry!$H58</f>
        <v>0</v>
      </c>
      <c r="R55" s="723">
        <f>DataEntry!R135*PayRateEntry!$H58</f>
        <v>0</v>
      </c>
      <c r="S55" s="723">
        <f>DataEntry!S135*PayRateEntry!$H58</f>
        <v>0</v>
      </c>
      <c r="T55" s="723">
        <f>DataEntry!T135*PayRateEntry!$H58</f>
        <v>0</v>
      </c>
      <c r="U55" s="723">
        <f>DataEntry!U135*PayRateEntry!$H58</f>
        <v>0</v>
      </c>
      <c r="V55" s="723">
        <f>DataEntry!V135*PayRateEntry!$H58</f>
        <v>0</v>
      </c>
      <c r="W55" s="723">
        <f>DataEntry!W135*PayRateEntry!$H58</f>
        <v>0</v>
      </c>
      <c r="X55" s="723">
        <f>DataEntry!X135*PayRateEntry!$H58</f>
        <v>0</v>
      </c>
      <c r="Y55" s="723">
        <f>DataEntry!Y135*PayRateEntry!$H58</f>
        <v>0</v>
      </c>
      <c r="Z55" s="723">
        <f>DataEntry!Z135*PayRateEntry!$H58</f>
        <v>0</v>
      </c>
      <c r="AA55" s="723">
        <f>DataEntry!AA135*PayRateEntry!$H58</f>
        <v>0</v>
      </c>
      <c r="AB55" s="723">
        <f>DataEntry!AB135*PayRateEntry!$H58</f>
        <v>0</v>
      </c>
      <c r="AC55" s="723">
        <f>DataEntry!AC135*PayRateEntry!$H58</f>
        <v>0</v>
      </c>
      <c r="AD55" s="723">
        <f>DataEntry!AD135*PayRateEntry!$H58</f>
        <v>0</v>
      </c>
      <c r="AE55" s="723">
        <f>DataEntry!AE135*PayRateEntry!$H58</f>
        <v>0</v>
      </c>
      <c r="AF55" s="723">
        <f>DataEntry!AF135*PayRateEntry!$H58</f>
        <v>0</v>
      </c>
      <c r="AG55" s="723">
        <f>DataEntry!AG135*PayRateEntry!$H58</f>
        <v>0</v>
      </c>
      <c r="AH55" s="723">
        <f>DataEntry!AH135*PayRateEntry!$H58</f>
        <v>0</v>
      </c>
      <c r="AI55" s="723">
        <f>DataEntry!AI135*PayRateEntry!$H58</f>
        <v>0</v>
      </c>
      <c r="AJ55" s="723">
        <f>DataEntry!AJ135*PayRateEntry!$H58</f>
        <v>0</v>
      </c>
      <c r="AK55" s="723">
        <f>DataEntry!AK135*PayRateEntry!$H58</f>
        <v>0</v>
      </c>
      <c r="AL55" s="723">
        <f>DataEntry!AL135*PayRateEntry!$H58</f>
        <v>0</v>
      </c>
      <c r="AM55" s="88"/>
      <c r="AN55" s="88"/>
      <c r="AO55" s="88"/>
    </row>
    <row r="56" spans="1:41" ht="12.75">
      <c r="A56" s="88">
        <f>DataEntry!A136</f>
        <v>0</v>
      </c>
      <c r="B56" s="723">
        <f>DataEntry!B136*PayRateEntry!$H59</f>
        <v>0</v>
      </c>
      <c r="C56" s="723">
        <f>DataEntry!C136*PayRateEntry!$H59</f>
        <v>0</v>
      </c>
      <c r="D56" s="723">
        <f>DataEntry!D136*PayRateEntry!$H59</f>
        <v>0</v>
      </c>
      <c r="E56" s="723">
        <f>DataEntry!E136*PayRateEntry!$H59</f>
        <v>0</v>
      </c>
      <c r="F56" s="723">
        <f>DataEntry!F136*PayRateEntry!$H59</f>
        <v>0</v>
      </c>
      <c r="G56" s="723">
        <f>DataEntry!G136*PayRateEntry!$H59</f>
        <v>0</v>
      </c>
      <c r="H56" s="723">
        <f>DataEntry!H136*PayRateEntry!$H59</f>
        <v>0</v>
      </c>
      <c r="I56" s="723">
        <f>DataEntry!I136*PayRateEntry!$H59</f>
        <v>0</v>
      </c>
      <c r="J56" s="723">
        <f>DataEntry!J136*PayRateEntry!$H59</f>
        <v>0</v>
      </c>
      <c r="K56" s="723">
        <f>DataEntry!K136*PayRateEntry!$H59</f>
        <v>0</v>
      </c>
      <c r="L56" s="723">
        <f>DataEntry!L136*PayRateEntry!$H59</f>
        <v>0</v>
      </c>
      <c r="M56" s="723">
        <f>DataEntry!M136*PayRateEntry!$H59</f>
        <v>0</v>
      </c>
      <c r="N56" s="723">
        <f>DataEntry!N136*PayRateEntry!$H59</f>
        <v>0</v>
      </c>
      <c r="O56" s="723">
        <f>DataEntry!O136*PayRateEntry!$H59</f>
        <v>0</v>
      </c>
      <c r="P56" s="723">
        <f>DataEntry!P136*PayRateEntry!$H59</f>
        <v>0</v>
      </c>
      <c r="Q56" s="723">
        <f>DataEntry!Q136*PayRateEntry!$H59</f>
        <v>0</v>
      </c>
      <c r="R56" s="723">
        <f>DataEntry!R136*PayRateEntry!$H59</f>
        <v>0</v>
      </c>
      <c r="S56" s="723">
        <f>DataEntry!S136*PayRateEntry!$H59</f>
        <v>0</v>
      </c>
      <c r="T56" s="723">
        <f>DataEntry!T136*PayRateEntry!$H59</f>
        <v>0</v>
      </c>
      <c r="U56" s="723">
        <f>DataEntry!U136*PayRateEntry!$H59</f>
        <v>0</v>
      </c>
      <c r="V56" s="723">
        <f>DataEntry!V136*PayRateEntry!$H59</f>
        <v>0</v>
      </c>
      <c r="W56" s="723">
        <f>DataEntry!W136*PayRateEntry!$H59</f>
        <v>0</v>
      </c>
      <c r="X56" s="723">
        <f>DataEntry!X136*PayRateEntry!$H59</f>
        <v>0</v>
      </c>
      <c r="Y56" s="723">
        <f>DataEntry!Y136*PayRateEntry!$H59</f>
        <v>0</v>
      </c>
      <c r="Z56" s="723">
        <f>DataEntry!Z136*PayRateEntry!$H59</f>
        <v>0</v>
      </c>
      <c r="AA56" s="723">
        <f>DataEntry!AA136*PayRateEntry!$H59</f>
        <v>0</v>
      </c>
      <c r="AB56" s="723">
        <f>DataEntry!AB136*PayRateEntry!$H59</f>
        <v>0</v>
      </c>
      <c r="AC56" s="723">
        <f>DataEntry!AC136*PayRateEntry!$H59</f>
        <v>0</v>
      </c>
      <c r="AD56" s="723">
        <f>DataEntry!AD136*PayRateEntry!$H59</f>
        <v>0</v>
      </c>
      <c r="AE56" s="723">
        <f>DataEntry!AE136*PayRateEntry!$H59</f>
        <v>0</v>
      </c>
      <c r="AF56" s="723">
        <f>DataEntry!AF136*PayRateEntry!$H59</f>
        <v>0</v>
      </c>
      <c r="AG56" s="723">
        <f>DataEntry!AG136*PayRateEntry!$H59</f>
        <v>0</v>
      </c>
      <c r="AH56" s="723">
        <f>DataEntry!AH136*PayRateEntry!$H59</f>
        <v>0</v>
      </c>
      <c r="AI56" s="723">
        <f>DataEntry!AI136*PayRateEntry!$H59</f>
        <v>0</v>
      </c>
      <c r="AJ56" s="723">
        <f>DataEntry!AJ136*PayRateEntry!$H59</f>
        <v>0</v>
      </c>
      <c r="AK56" s="723">
        <f>DataEntry!AK136*PayRateEntry!$H59</f>
        <v>0</v>
      </c>
      <c r="AL56" s="723">
        <f>DataEntry!AL136*PayRateEntry!$H59</f>
        <v>0</v>
      </c>
      <c r="AM56" s="88"/>
      <c r="AN56" s="88"/>
      <c r="AO56" s="88"/>
    </row>
    <row r="57" spans="1:41" ht="12.75">
      <c r="A57" s="88">
        <f>DataEntry!A137</f>
        <v>0</v>
      </c>
      <c r="B57" s="723">
        <f>DataEntry!B137*PayRateEntry!$H60</f>
        <v>0</v>
      </c>
      <c r="C57" s="723">
        <f>DataEntry!C137*PayRateEntry!$H60</f>
        <v>0</v>
      </c>
      <c r="D57" s="723">
        <f>DataEntry!D137*PayRateEntry!$H60</f>
        <v>0</v>
      </c>
      <c r="E57" s="723">
        <f>DataEntry!E137*PayRateEntry!$H60</f>
        <v>0</v>
      </c>
      <c r="F57" s="723">
        <f>DataEntry!F137*PayRateEntry!$H60</f>
        <v>0</v>
      </c>
      <c r="G57" s="723">
        <f>DataEntry!G137*PayRateEntry!$H60</f>
        <v>0</v>
      </c>
      <c r="H57" s="723">
        <f>DataEntry!H137*PayRateEntry!$H60</f>
        <v>0</v>
      </c>
      <c r="I57" s="723">
        <f>DataEntry!I137*PayRateEntry!$H60</f>
        <v>0</v>
      </c>
      <c r="J57" s="723">
        <f>DataEntry!J137*PayRateEntry!$H60</f>
        <v>0</v>
      </c>
      <c r="K57" s="723">
        <f>DataEntry!K137*PayRateEntry!$H60</f>
        <v>0</v>
      </c>
      <c r="L57" s="723">
        <f>DataEntry!L137*PayRateEntry!$H60</f>
        <v>0</v>
      </c>
      <c r="M57" s="723">
        <f>DataEntry!M137*PayRateEntry!$H60</f>
        <v>0</v>
      </c>
      <c r="N57" s="723">
        <f>DataEntry!N137*PayRateEntry!$H60</f>
        <v>0</v>
      </c>
      <c r="O57" s="723">
        <f>DataEntry!O137*PayRateEntry!$H60</f>
        <v>0</v>
      </c>
      <c r="P57" s="723">
        <f>DataEntry!P137*PayRateEntry!$H60</f>
        <v>0</v>
      </c>
      <c r="Q57" s="723">
        <f>DataEntry!Q137*PayRateEntry!$H60</f>
        <v>0</v>
      </c>
      <c r="R57" s="723">
        <f>DataEntry!R137*PayRateEntry!$H60</f>
        <v>0</v>
      </c>
      <c r="S57" s="723">
        <f>DataEntry!S137*PayRateEntry!$H60</f>
        <v>0</v>
      </c>
      <c r="T57" s="723">
        <f>DataEntry!T137*PayRateEntry!$H60</f>
        <v>0</v>
      </c>
      <c r="U57" s="723">
        <f>DataEntry!U137*PayRateEntry!$H60</f>
        <v>0</v>
      </c>
      <c r="V57" s="723">
        <f>DataEntry!V137*PayRateEntry!$H60</f>
        <v>0</v>
      </c>
      <c r="W57" s="723">
        <f>DataEntry!W137*PayRateEntry!$H60</f>
        <v>0</v>
      </c>
      <c r="X57" s="723">
        <f>DataEntry!X137*PayRateEntry!$H60</f>
        <v>0</v>
      </c>
      <c r="Y57" s="723">
        <f>DataEntry!Y137*PayRateEntry!$H60</f>
        <v>0</v>
      </c>
      <c r="Z57" s="723">
        <f>DataEntry!Z137*PayRateEntry!$H60</f>
        <v>0</v>
      </c>
      <c r="AA57" s="723">
        <f>DataEntry!AA137*PayRateEntry!$H60</f>
        <v>0</v>
      </c>
      <c r="AB57" s="723">
        <f>DataEntry!AB137*PayRateEntry!$H60</f>
        <v>0</v>
      </c>
      <c r="AC57" s="723">
        <f>DataEntry!AC137*PayRateEntry!$H60</f>
        <v>0</v>
      </c>
      <c r="AD57" s="723">
        <f>DataEntry!AD137*PayRateEntry!$H60</f>
        <v>0</v>
      </c>
      <c r="AE57" s="723">
        <f>DataEntry!AE137*PayRateEntry!$H60</f>
        <v>0</v>
      </c>
      <c r="AF57" s="723">
        <f>DataEntry!AF137*PayRateEntry!$H60</f>
        <v>0</v>
      </c>
      <c r="AG57" s="723">
        <f>DataEntry!AG137*PayRateEntry!$H60</f>
        <v>0</v>
      </c>
      <c r="AH57" s="723">
        <f>DataEntry!AH137*PayRateEntry!$H60</f>
        <v>0</v>
      </c>
      <c r="AI57" s="723">
        <f>DataEntry!AI137*PayRateEntry!$H60</f>
        <v>0</v>
      </c>
      <c r="AJ57" s="723">
        <f>DataEntry!AJ137*PayRateEntry!$H60</f>
        <v>0</v>
      </c>
      <c r="AK57" s="723">
        <f>DataEntry!AK137*PayRateEntry!$H60</f>
        <v>0</v>
      </c>
      <c r="AL57" s="723">
        <f>DataEntry!AL137*PayRateEntry!$H60</f>
        <v>0</v>
      </c>
      <c r="AM57" s="88"/>
      <c r="AN57" s="88"/>
      <c r="AO57" s="88"/>
    </row>
    <row r="58" spans="1:41" ht="12.75">
      <c r="A58" s="88">
        <f>DataEntry!A138</f>
        <v>0</v>
      </c>
      <c r="B58" s="723">
        <f>DataEntry!B138*PayRateEntry!$H61</f>
        <v>0</v>
      </c>
      <c r="C58" s="723">
        <f>DataEntry!C138*PayRateEntry!$H61</f>
        <v>0</v>
      </c>
      <c r="D58" s="723">
        <f>DataEntry!D138*PayRateEntry!$H61</f>
        <v>0</v>
      </c>
      <c r="E58" s="723">
        <f>DataEntry!E138*PayRateEntry!$H61</f>
        <v>0</v>
      </c>
      <c r="F58" s="723">
        <f>DataEntry!F138*PayRateEntry!$H61</f>
        <v>0</v>
      </c>
      <c r="G58" s="723">
        <f>DataEntry!G138*PayRateEntry!$H61</f>
        <v>0</v>
      </c>
      <c r="H58" s="723">
        <f>DataEntry!H138*PayRateEntry!$H61</f>
        <v>0</v>
      </c>
      <c r="I58" s="723">
        <f>DataEntry!I138*PayRateEntry!$H61</f>
        <v>0</v>
      </c>
      <c r="J58" s="723">
        <f>DataEntry!J138*PayRateEntry!$H61</f>
        <v>0</v>
      </c>
      <c r="K58" s="723">
        <f>DataEntry!K138*PayRateEntry!$H61</f>
        <v>0</v>
      </c>
      <c r="L58" s="723">
        <f>DataEntry!L138*PayRateEntry!$H61</f>
        <v>0</v>
      </c>
      <c r="M58" s="723">
        <f>DataEntry!M138*PayRateEntry!$H61</f>
        <v>0</v>
      </c>
      <c r="N58" s="723">
        <f>DataEntry!N138*PayRateEntry!$H61</f>
        <v>0</v>
      </c>
      <c r="O58" s="723">
        <f>DataEntry!O138*PayRateEntry!$H61</f>
        <v>0</v>
      </c>
      <c r="P58" s="723">
        <f>DataEntry!P138*PayRateEntry!$H61</f>
        <v>0</v>
      </c>
      <c r="Q58" s="723">
        <f>DataEntry!Q138*PayRateEntry!$H61</f>
        <v>0</v>
      </c>
      <c r="R58" s="723">
        <f>DataEntry!R138*PayRateEntry!$H61</f>
        <v>0</v>
      </c>
      <c r="S58" s="723">
        <f>DataEntry!S138*PayRateEntry!$H61</f>
        <v>0</v>
      </c>
      <c r="T58" s="723">
        <f>DataEntry!T138*PayRateEntry!$H61</f>
        <v>0</v>
      </c>
      <c r="U58" s="723">
        <f>DataEntry!U138*PayRateEntry!$H61</f>
        <v>0</v>
      </c>
      <c r="V58" s="723">
        <f>DataEntry!V138*PayRateEntry!$H61</f>
        <v>0</v>
      </c>
      <c r="W58" s="723">
        <f>DataEntry!W138*PayRateEntry!$H61</f>
        <v>0</v>
      </c>
      <c r="X58" s="723">
        <f>DataEntry!X138*PayRateEntry!$H61</f>
        <v>0</v>
      </c>
      <c r="Y58" s="723">
        <f>DataEntry!Y138*PayRateEntry!$H61</f>
        <v>0</v>
      </c>
      <c r="Z58" s="723">
        <f>DataEntry!Z138*PayRateEntry!$H61</f>
        <v>0</v>
      </c>
      <c r="AA58" s="723">
        <f>DataEntry!AA138*PayRateEntry!$H61</f>
        <v>0</v>
      </c>
      <c r="AB58" s="723">
        <f>DataEntry!AB138*PayRateEntry!$H61</f>
        <v>0</v>
      </c>
      <c r="AC58" s="723">
        <f>DataEntry!AC138*PayRateEntry!$H61</f>
        <v>0</v>
      </c>
      <c r="AD58" s="723">
        <f>DataEntry!AD138*PayRateEntry!$H61</f>
        <v>0</v>
      </c>
      <c r="AE58" s="723">
        <f>DataEntry!AE138*PayRateEntry!$H61</f>
        <v>0</v>
      </c>
      <c r="AF58" s="723">
        <f>DataEntry!AF138*PayRateEntry!$H61</f>
        <v>0</v>
      </c>
      <c r="AG58" s="723">
        <f>DataEntry!AG138*PayRateEntry!$H61</f>
        <v>0</v>
      </c>
      <c r="AH58" s="723">
        <f>DataEntry!AH138*PayRateEntry!$H61</f>
        <v>0</v>
      </c>
      <c r="AI58" s="723">
        <f>DataEntry!AI138*PayRateEntry!$H61</f>
        <v>0</v>
      </c>
      <c r="AJ58" s="723">
        <f>DataEntry!AJ138*PayRateEntry!$H61</f>
        <v>0</v>
      </c>
      <c r="AK58" s="723">
        <f>DataEntry!AK138*PayRateEntry!$H61</f>
        <v>0</v>
      </c>
      <c r="AL58" s="723">
        <f>DataEntry!AL138*PayRateEntry!$H61</f>
        <v>0</v>
      </c>
      <c r="AM58" s="88"/>
      <c r="AN58" s="88"/>
      <c r="AO58" s="88"/>
    </row>
    <row r="59" spans="1:41" ht="12.75">
      <c r="A59" s="88">
        <f>DataEntry!A139</f>
        <v>0</v>
      </c>
      <c r="B59" s="723">
        <f>DataEntry!B139*PayRateEntry!$H62</f>
        <v>0</v>
      </c>
      <c r="C59" s="723">
        <f>DataEntry!C139*PayRateEntry!$H62</f>
        <v>0</v>
      </c>
      <c r="D59" s="723">
        <f>DataEntry!D139*PayRateEntry!$H62</f>
        <v>0</v>
      </c>
      <c r="E59" s="723">
        <f>DataEntry!E139*PayRateEntry!$H62</f>
        <v>0</v>
      </c>
      <c r="F59" s="723">
        <f>DataEntry!F139*PayRateEntry!$H62</f>
        <v>0</v>
      </c>
      <c r="G59" s="723">
        <f>DataEntry!G139*PayRateEntry!$H62</f>
        <v>0</v>
      </c>
      <c r="H59" s="723">
        <f>DataEntry!H139*PayRateEntry!$H62</f>
        <v>0</v>
      </c>
      <c r="I59" s="723">
        <f>DataEntry!I139*PayRateEntry!$H62</f>
        <v>0</v>
      </c>
      <c r="J59" s="723">
        <f>DataEntry!J139*PayRateEntry!$H62</f>
        <v>0</v>
      </c>
      <c r="K59" s="723">
        <f>DataEntry!K139*PayRateEntry!$H62</f>
        <v>0</v>
      </c>
      <c r="L59" s="723">
        <f>DataEntry!L139*PayRateEntry!$H62</f>
        <v>0</v>
      </c>
      <c r="M59" s="723">
        <f>DataEntry!M139*PayRateEntry!$H62</f>
        <v>0</v>
      </c>
      <c r="N59" s="723">
        <f>DataEntry!N139*PayRateEntry!$H62</f>
        <v>0</v>
      </c>
      <c r="O59" s="723">
        <f>DataEntry!O139*PayRateEntry!$H62</f>
        <v>0</v>
      </c>
      <c r="P59" s="723">
        <f>DataEntry!P139*PayRateEntry!$H62</f>
        <v>0</v>
      </c>
      <c r="Q59" s="723">
        <f>DataEntry!Q139*PayRateEntry!$H62</f>
        <v>0</v>
      </c>
      <c r="R59" s="723">
        <f>DataEntry!R139*PayRateEntry!$H62</f>
        <v>0</v>
      </c>
      <c r="S59" s="723">
        <f>DataEntry!S139*PayRateEntry!$H62</f>
        <v>0</v>
      </c>
      <c r="T59" s="723">
        <f>DataEntry!T139*PayRateEntry!$H62</f>
        <v>0</v>
      </c>
      <c r="U59" s="723">
        <f>DataEntry!U139*PayRateEntry!$H62</f>
        <v>0</v>
      </c>
      <c r="V59" s="723">
        <f>DataEntry!V139*PayRateEntry!$H62</f>
        <v>0</v>
      </c>
      <c r="W59" s="723">
        <f>DataEntry!W139*PayRateEntry!$H62</f>
        <v>0</v>
      </c>
      <c r="X59" s="723">
        <f>DataEntry!X139*PayRateEntry!$H62</f>
        <v>0</v>
      </c>
      <c r="Y59" s="723">
        <f>DataEntry!Y139*PayRateEntry!$H62</f>
        <v>0</v>
      </c>
      <c r="Z59" s="723">
        <f>DataEntry!Z139*PayRateEntry!$H62</f>
        <v>0</v>
      </c>
      <c r="AA59" s="723">
        <f>DataEntry!AA139*PayRateEntry!$H62</f>
        <v>0</v>
      </c>
      <c r="AB59" s="723">
        <f>DataEntry!AB139*PayRateEntry!$H62</f>
        <v>0</v>
      </c>
      <c r="AC59" s="723">
        <f>DataEntry!AC139*PayRateEntry!$H62</f>
        <v>0</v>
      </c>
      <c r="AD59" s="723">
        <f>DataEntry!AD139*PayRateEntry!$H62</f>
        <v>0</v>
      </c>
      <c r="AE59" s="723">
        <f>DataEntry!AE139*PayRateEntry!$H62</f>
        <v>0</v>
      </c>
      <c r="AF59" s="723">
        <f>DataEntry!AF139*PayRateEntry!$H62</f>
        <v>0</v>
      </c>
      <c r="AG59" s="723">
        <f>DataEntry!AG139*PayRateEntry!$H62</f>
        <v>0</v>
      </c>
      <c r="AH59" s="723">
        <f>DataEntry!AH139*PayRateEntry!$H62</f>
        <v>0</v>
      </c>
      <c r="AI59" s="723">
        <f>DataEntry!AI139*PayRateEntry!$H62</f>
        <v>0</v>
      </c>
      <c r="AJ59" s="723">
        <f>DataEntry!AJ139*PayRateEntry!$H62</f>
        <v>0</v>
      </c>
      <c r="AK59" s="723">
        <f>DataEntry!AK139*PayRateEntry!$H62</f>
        <v>0</v>
      </c>
      <c r="AL59" s="723">
        <f>DataEntry!AL139*PayRateEntry!$H62</f>
        <v>0</v>
      </c>
      <c r="AM59" s="88"/>
      <c r="AN59" s="88"/>
      <c r="AO59" s="88"/>
    </row>
    <row r="60" spans="1:41" ht="12.75">
      <c r="A60" s="88">
        <f>DataEntry!A140</f>
        <v>0</v>
      </c>
      <c r="B60" s="723">
        <f>DataEntry!B140*PayRateEntry!$H63</f>
        <v>0</v>
      </c>
      <c r="C60" s="723">
        <f>DataEntry!C140*PayRateEntry!$H63</f>
        <v>0</v>
      </c>
      <c r="D60" s="723">
        <f>DataEntry!D140*PayRateEntry!$H63</f>
        <v>0</v>
      </c>
      <c r="E60" s="723">
        <f>DataEntry!E140*PayRateEntry!$H63</f>
        <v>0</v>
      </c>
      <c r="F60" s="723">
        <f>DataEntry!F140*PayRateEntry!$H63</f>
        <v>0</v>
      </c>
      <c r="G60" s="723">
        <f>DataEntry!G140*PayRateEntry!$H63</f>
        <v>0</v>
      </c>
      <c r="H60" s="723">
        <f>DataEntry!H140*PayRateEntry!$H63</f>
        <v>0</v>
      </c>
      <c r="I60" s="723">
        <f>DataEntry!I140*PayRateEntry!$H63</f>
        <v>0</v>
      </c>
      <c r="J60" s="723">
        <f>DataEntry!J140*PayRateEntry!$H63</f>
        <v>0</v>
      </c>
      <c r="K60" s="723">
        <f>DataEntry!K140*PayRateEntry!$H63</f>
        <v>0</v>
      </c>
      <c r="L60" s="723">
        <f>DataEntry!L140*PayRateEntry!$H63</f>
        <v>0</v>
      </c>
      <c r="M60" s="723">
        <f>DataEntry!M140*PayRateEntry!$H63</f>
        <v>0</v>
      </c>
      <c r="N60" s="723">
        <f>DataEntry!N140*PayRateEntry!$H63</f>
        <v>0</v>
      </c>
      <c r="O60" s="723">
        <f>DataEntry!O140*PayRateEntry!$H63</f>
        <v>0</v>
      </c>
      <c r="P60" s="723">
        <f>DataEntry!P140*PayRateEntry!$H63</f>
        <v>0</v>
      </c>
      <c r="Q60" s="723">
        <f>DataEntry!Q140*PayRateEntry!$H63</f>
        <v>0</v>
      </c>
      <c r="R60" s="723">
        <f>DataEntry!R140*PayRateEntry!$H63</f>
        <v>0</v>
      </c>
      <c r="S60" s="723">
        <f>DataEntry!S140*PayRateEntry!$H63</f>
        <v>0</v>
      </c>
      <c r="T60" s="723">
        <f>DataEntry!T140*PayRateEntry!$H63</f>
        <v>0</v>
      </c>
      <c r="U60" s="723">
        <f>DataEntry!U140*PayRateEntry!$H63</f>
        <v>0</v>
      </c>
      <c r="V60" s="723">
        <f>DataEntry!V140*PayRateEntry!$H63</f>
        <v>0</v>
      </c>
      <c r="W60" s="723">
        <f>DataEntry!W140*PayRateEntry!$H63</f>
        <v>0</v>
      </c>
      <c r="X60" s="723">
        <f>DataEntry!X140*PayRateEntry!$H63</f>
        <v>0</v>
      </c>
      <c r="Y60" s="723">
        <f>DataEntry!Y140*PayRateEntry!$H63</f>
        <v>0</v>
      </c>
      <c r="Z60" s="723">
        <f>DataEntry!Z140*PayRateEntry!$H63</f>
        <v>0</v>
      </c>
      <c r="AA60" s="723">
        <f>DataEntry!AA140*PayRateEntry!$H63</f>
        <v>0</v>
      </c>
      <c r="AB60" s="723">
        <f>DataEntry!AB140*PayRateEntry!$H63</f>
        <v>0</v>
      </c>
      <c r="AC60" s="723">
        <f>DataEntry!AC140*PayRateEntry!$H63</f>
        <v>0</v>
      </c>
      <c r="AD60" s="723">
        <f>DataEntry!AD140*PayRateEntry!$H63</f>
        <v>0</v>
      </c>
      <c r="AE60" s="723">
        <f>DataEntry!AE140*PayRateEntry!$H63</f>
        <v>0</v>
      </c>
      <c r="AF60" s="723">
        <f>DataEntry!AF140*PayRateEntry!$H63</f>
        <v>0</v>
      </c>
      <c r="AG60" s="723">
        <f>DataEntry!AG140*PayRateEntry!$H63</f>
        <v>0</v>
      </c>
      <c r="AH60" s="723">
        <f>DataEntry!AH140*PayRateEntry!$H63</f>
        <v>0</v>
      </c>
      <c r="AI60" s="723">
        <f>DataEntry!AI140*PayRateEntry!$H63</f>
        <v>0</v>
      </c>
      <c r="AJ60" s="723">
        <f>DataEntry!AJ140*PayRateEntry!$H63</f>
        <v>0</v>
      </c>
      <c r="AK60" s="723">
        <f>DataEntry!AK140*PayRateEntry!$H63</f>
        <v>0</v>
      </c>
      <c r="AL60" s="723">
        <f>DataEntry!AL140*PayRateEntry!$H63</f>
        <v>0</v>
      </c>
      <c r="AM60" s="88"/>
      <c r="AN60" s="88"/>
      <c r="AO60" s="88"/>
    </row>
    <row r="61" spans="1:41" ht="12.75">
      <c r="A61" s="88">
        <f>DataEntry!A141</f>
        <v>0</v>
      </c>
      <c r="B61" s="723">
        <f>DataEntry!B141*PayRateEntry!$H64</f>
        <v>0</v>
      </c>
      <c r="C61" s="723">
        <f>DataEntry!C141*PayRateEntry!$H64</f>
        <v>0</v>
      </c>
      <c r="D61" s="723">
        <f>DataEntry!D141*PayRateEntry!$H64</f>
        <v>0</v>
      </c>
      <c r="E61" s="723">
        <f>DataEntry!E141*PayRateEntry!$H64</f>
        <v>0</v>
      </c>
      <c r="F61" s="723">
        <f>DataEntry!F141*PayRateEntry!$H64</f>
        <v>0</v>
      </c>
      <c r="G61" s="723">
        <f>DataEntry!G141*PayRateEntry!$H64</f>
        <v>0</v>
      </c>
      <c r="H61" s="723">
        <f>DataEntry!H141*PayRateEntry!$H64</f>
        <v>0</v>
      </c>
      <c r="I61" s="723">
        <f>DataEntry!I141*PayRateEntry!$H64</f>
        <v>0</v>
      </c>
      <c r="J61" s="723">
        <f>DataEntry!J141*PayRateEntry!$H64</f>
        <v>0</v>
      </c>
      <c r="K61" s="723">
        <f>DataEntry!K141*PayRateEntry!$H64</f>
        <v>0</v>
      </c>
      <c r="L61" s="723">
        <f>DataEntry!L141*PayRateEntry!$H64</f>
        <v>0</v>
      </c>
      <c r="M61" s="723">
        <f>DataEntry!M141*PayRateEntry!$H64</f>
        <v>0</v>
      </c>
      <c r="N61" s="723">
        <f>DataEntry!N141*PayRateEntry!$H64</f>
        <v>0</v>
      </c>
      <c r="O61" s="723">
        <f>DataEntry!O141*PayRateEntry!$H64</f>
        <v>0</v>
      </c>
      <c r="P61" s="723">
        <f>DataEntry!P141*PayRateEntry!$H64</f>
        <v>0</v>
      </c>
      <c r="Q61" s="723">
        <f>DataEntry!Q141*PayRateEntry!$H64</f>
        <v>0</v>
      </c>
      <c r="R61" s="723">
        <f>DataEntry!R141*PayRateEntry!$H64</f>
        <v>0</v>
      </c>
      <c r="S61" s="723">
        <f>DataEntry!S141*PayRateEntry!$H64</f>
        <v>0</v>
      </c>
      <c r="T61" s="723">
        <f>DataEntry!T141*PayRateEntry!$H64</f>
        <v>0</v>
      </c>
      <c r="U61" s="723">
        <f>DataEntry!U141*PayRateEntry!$H64</f>
        <v>0</v>
      </c>
      <c r="V61" s="723">
        <f>DataEntry!V141*PayRateEntry!$H64</f>
        <v>0</v>
      </c>
      <c r="W61" s="723">
        <f>DataEntry!W141*PayRateEntry!$H64</f>
        <v>0</v>
      </c>
      <c r="X61" s="723">
        <f>DataEntry!X141*PayRateEntry!$H64</f>
        <v>0</v>
      </c>
      <c r="Y61" s="723">
        <f>DataEntry!Y141*PayRateEntry!$H64</f>
        <v>0</v>
      </c>
      <c r="Z61" s="723">
        <f>DataEntry!Z141*PayRateEntry!$H64</f>
        <v>0</v>
      </c>
      <c r="AA61" s="723">
        <f>DataEntry!AA141*PayRateEntry!$H64</f>
        <v>0</v>
      </c>
      <c r="AB61" s="723">
        <f>DataEntry!AB141*PayRateEntry!$H64</f>
        <v>0</v>
      </c>
      <c r="AC61" s="723">
        <f>DataEntry!AC141*PayRateEntry!$H64</f>
        <v>0</v>
      </c>
      <c r="AD61" s="723">
        <f>DataEntry!AD141*PayRateEntry!$H64</f>
        <v>0</v>
      </c>
      <c r="AE61" s="723">
        <f>DataEntry!AE141*PayRateEntry!$H64</f>
        <v>0</v>
      </c>
      <c r="AF61" s="723">
        <f>DataEntry!AF141*PayRateEntry!$H64</f>
        <v>0</v>
      </c>
      <c r="AG61" s="723">
        <f>DataEntry!AG141*PayRateEntry!$H64</f>
        <v>0</v>
      </c>
      <c r="AH61" s="723">
        <f>DataEntry!AH141*PayRateEntry!$H64</f>
        <v>0</v>
      </c>
      <c r="AI61" s="723">
        <f>DataEntry!AI141*PayRateEntry!$H64</f>
        <v>0</v>
      </c>
      <c r="AJ61" s="723">
        <f>DataEntry!AJ141*PayRateEntry!$H64</f>
        <v>0</v>
      </c>
      <c r="AK61" s="723">
        <f>DataEntry!AK141*PayRateEntry!$H64</f>
        <v>0</v>
      </c>
      <c r="AL61" s="723">
        <f>DataEntry!AL141*PayRateEntry!$H64</f>
        <v>0</v>
      </c>
      <c r="AM61" s="88"/>
      <c r="AN61" s="88"/>
      <c r="AO61" s="88"/>
    </row>
    <row r="62" spans="1:41" ht="12.75">
      <c r="A62" s="88">
        <f>DataEntry!A142</f>
        <v>0</v>
      </c>
      <c r="B62" s="723">
        <f>DataEntry!B142*PayRateEntry!$H65</f>
        <v>0</v>
      </c>
      <c r="C62" s="723">
        <f>DataEntry!C142*PayRateEntry!$H65</f>
        <v>0</v>
      </c>
      <c r="D62" s="723">
        <f>DataEntry!D142*PayRateEntry!$H65</f>
        <v>0</v>
      </c>
      <c r="E62" s="723">
        <f>DataEntry!E142*PayRateEntry!$H65</f>
        <v>0</v>
      </c>
      <c r="F62" s="723">
        <f>DataEntry!F142*PayRateEntry!$H65</f>
        <v>0</v>
      </c>
      <c r="G62" s="723">
        <f>DataEntry!G142*PayRateEntry!$H65</f>
        <v>0</v>
      </c>
      <c r="H62" s="723">
        <f>DataEntry!H142*PayRateEntry!$H65</f>
        <v>0</v>
      </c>
      <c r="I62" s="723">
        <f>DataEntry!I142*PayRateEntry!$H65</f>
        <v>0</v>
      </c>
      <c r="J62" s="723">
        <f>DataEntry!J142*PayRateEntry!$H65</f>
        <v>0</v>
      </c>
      <c r="K62" s="723">
        <f>DataEntry!K142*PayRateEntry!$H65</f>
        <v>0</v>
      </c>
      <c r="L62" s="723">
        <f>DataEntry!L142*PayRateEntry!$H65</f>
        <v>0</v>
      </c>
      <c r="M62" s="723">
        <f>DataEntry!M142*PayRateEntry!$H65</f>
        <v>0</v>
      </c>
      <c r="N62" s="723">
        <f>DataEntry!N142*PayRateEntry!$H65</f>
        <v>0</v>
      </c>
      <c r="O62" s="723">
        <f>DataEntry!O142*PayRateEntry!$H65</f>
        <v>0</v>
      </c>
      <c r="P62" s="723">
        <f>DataEntry!P142*PayRateEntry!$H65</f>
        <v>0</v>
      </c>
      <c r="Q62" s="723">
        <f>DataEntry!Q142*PayRateEntry!$H65</f>
        <v>0</v>
      </c>
      <c r="R62" s="723">
        <f>DataEntry!R142*PayRateEntry!$H65</f>
        <v>0</v>
      </c>
      <c r="S62" s="723">
        <f>DataEntry!S142*PayRateEntry!$H65</f>
        <v>0</v>
      </c>
      <c r="T62" s="723">
        <f>DataEntry!T142*PayRateEntry!$H65</f>
        <v>0</v>
      </c>
      <c r="U62" s="723">
        <f>DataEntry!U142*PayRateEntry!$H65</f>
        <v>0</v>
      </c>
      <c r="V62" s="723">
        <f>DataEntry!V142*PayRateEntry!$H65</f>
        <v>0</v>
      </c>
      <c r="W62" s="723">
        <f>DataEntry!W142*PayRateEntry!$H65</f>
        <v>0</v>
      </c>
      <c r="X62" s="723">
        <f>DataEntry!X142*PayRateEntry!$H65</f>
        <v>0</v>
      </c>
      <c r="Y62" s="723">
        <f>DataEntry!Y142*PayRateEntry!$H65</f>
        <v>0</v>
      </c>
      <c r="Z62" s="723">
        <f>DataEntry!Z142*PayRateEntry!$H65</f>
        <v>0</v>
      </c>
      <c r="AA62" s="723">
        <f>DataEntry!AA142*PayRateEntry!$H65</f>
        <v>0</v>
      </c>
      <c r="AB62" s="723">
        <f>DataEntry!AB142*PayRateEntry!$H65</f>
        <v>0</v>
      </c>
      <c r="AC62" s="723">
        <f>DataEntry!AC142*PayRateEntry!$H65</f>
        <v>0</v>
      </c>
      <c r="AD62" s="723">
        <f>DataEntry!AD142*PayRateEntry!$H65</f>
        <v>0</v>
      </c>
      <c r="AE62" s="723">
        <f>DataEntry!AE142*PayRateEntry!$H65</f>
        <v>0</v>
      </c>
      <c r="AF62" s="723">
        <f>DataEntry!AF142*PayRateEntry!$H65</f>
        <v>0</v>
      </c>
      <c r="AG62" s="723">
        <f>DataEntry!AG142*PayRateEntry!$H65</f>
        <v>0</v>
      </c>
      <c r="AH62" s="723">
        <f>DataEntry!AH142*PayRateEntry!$H65</f>
        <v>0</v>
      </c>
      <c r="AI62" s="723">
        <f>DataEntry!AI142*PayRateEntry!$H65</f>
        <v>0</v>
      </c>
      <c r="AJ62" s="723">
        <f>DataEntry!AJ142*PayRateEntry!$H65</f>
        <v>0</v>
      </c>
      <c r="AK62" s="723">
        <f>DataEntry!AK142*PayRateEntry!$H65</f>
        <v>0</v>
      </c>
      <c r="AL62" s="723">
        <f>DataEntry!AL142*PayRateEntry!$H65</f>
        <v>0</v>
      </c>
      <c r="AM62" s="88"/>
      <c r="AN62" s="88"/>
      <c r="AO62" s="88"/>
    </row>
    <row r="63" spans="1:41" ht="12.75">
      <c r="A63" s="88">
        <f>DataEntry!A143</f>
        <v>0</v>
      </c>
      <c r="B63" s="723">
        <f>DataEntry!B143*PayRateEntry!$H66</f>
        <v>0</v>
      </c>
      <c r="C63" s="723">
        <f>DataEntry!C143*PayRateEntry!$H66</f>
        <v>0</v>
      </c>
      <c r="D63" s="723">
        <f>DataEntry!D143*PayRateEntry!$H66</f>
        <v>0</v>
      </c>
      <c r="E63" s="723">
        <f>DataEntry!E143*PayRateEntry!$H66</f>
        <v>0</v>
      </c>
      <c r="F63" s="723">
        <f>DataEntry!F143*PayRateEntry!$H66</f>
        <v>0</v>
      </c>
      <c r="G63" s="723">
        <f>DataEntry!G143*PayRateEntry!$H66</f>
        <v>0</v>
      </c>
      <c r="H63" s="723">
        <f>DataEntry!H143*PayRateEntry!$H66</f>
        <v>0</v>
      </c>
      <c r="I63" s="723">
        <f>DataEntry!I143*PayRateEntry!$H66</f>
        <v>0</v>
      </c>
      <c r="J63" s="723">
        <f>DataEntry!J143*PayRateEntry!$H66</f>
        <v>0</v>
      </c>
      <c r="K63" s="723">
        <f>DataEntry!K143*PayRateEntry!$H66</f>
        <v>0</v>
      </c>
      <c r="L63" s="723">
        <f>DataEntry!L143*PayRateEntry!$H66</f>
        <v>0</v>
      </c>
      <c r="M63" s="723">
        <f>DataEntry!M143*PayRateEntry!$H66</f>
        <v>0</v>
      </c>
      <c r="N63" s="723">
        <f>DataEntry!N143*PayRateEntry!$H66</f>
        <v>0</v>
      </c>
      <c r="O63" s="723">
        <f>DataEntry!O143*PayRateEntry!$H66</f>
        <v>0</v>
      </c>
      <c r="P63" s="723">
        <f>DataEntry!P143*PayRateEntry!$H66</f>
        <v>0</v>
      </c>
      <c r="Q63" s="723">
        <f>DataEntry!Q143*PayRateEntry!$H66</f>
        <v>0</v>
      </c>
      <c r="R63" s="723">
        <f>DataEntry!R143*PayRateEntry!$H66</f>
        <v>0</v>
      </c>
      <c r="S63" s="723">
        <f>DataEntry!S143*PayRateEntry!$H66</f>
        <v>0</v>
      </c>
      <c r="T63" s="723">
        <f>DataEntry!T143*PayRateEntry!$H66</f>
        <v>0</v>
      </c>
      <c r="U63" s="723">
        <f>DataEntry!U143*PayRateEntry!$H66</f>
        <v>0</v>
      </c>
      <c r="V63" s="723">
        <f>DataEntry!V143*PayRateEntry!$H66</f>
        <v>0</v>
      </c>
      <c r="W63" s="723">
        <f>DataEntry!W143*PayRateEntry!$H66</f>
        <v>0</v>
      </c>
      <c r="X63" s="723">
        <f>DataEntry!X143*PayRateEntry!$H66</f>
        <v>0</v>
      </c>
      <c r="Y63" s="723">
        <f>DataEntry!Y143*PayRateEntry!$H66</f>
        <v>0</v>
      </c>
      <c r="Z63" s="723">
        <f>DataEntry!Z143*PayRateEntry!$H66</f>
        <v>0</v>
      </c>
      <c r="AA63" s="723">
        <f>DataEntry!AA143*PayRateEntry!$H66</f>
        <v>0</v>
      </c>
      <c r="AB63" s="723">
        <f>DataEntry!AB143*PayRateEntry!$H66</f>
        <v>0</v>
      </c>
      <c r="AC63" s="723">
        <f>DataEntry!AC143*PayRateEntry!$H66</f>
        <v>0</v>
      </c>
      <c r="AD63" s="723">
        <f>DataEntry!AD143*PayRateEntry!$H66</f>
        <v>0</v>
      </c>
      <c r="AE63" s="723">
        <f>DataEntry!AE143*PayRateEntry!$H66</f>
        <v>0</v>
      </c>
      <c r="AF63" s="723">
        <f>DataEntry!AF143*PayRateEntry!$H66</f>
        <v>0</v>
      </c>
      <c r="AG63" s="723">
        <f>DataEntry!AG143*PayRateEntry!$H66</f>
        <v>0</v>
      </c>
      <c r="AH63" s="723">
        <f>DataEntry!AH143*PayRateEntry!$H66</f>
        <v>0</v>
      </c>
      <c r="AI63" s="723">
        <f>DataEntry!AI143*PayRateEntry!$H66</f>
        <v>0</v>
      </c>
      <c r="AJ63" s="723">
        <f>DataEntry!AJ143*PayRateEntry!$H66</f>
        <v>0</v>
      </c>
      <c r="AK63" s="723">
        <f>DataEntry!AK143*PayRateEntry!$H66</f>
        <v>0</v>
      </c>
      <c r="AL63" s="723">
        <f>DataEntry!AL143*PayRateEntry!$H66</f>
        <v>0</v>
      </c>
      <c r="AM63" s="88"/>
      <c r="AN63" s="88"/>
      <c r="AO63" s="88"/>
    </row>
    <row r="64" spans="1:41" ht="12.75">
      <c r="A64" s="88">
        <f>DataEntry!A144</f>
        <v>0</v>
      </c>
      <c r="B64" s="723">
        <f>DataEntry!B144*PayRateEntry!$H67</f>
        <v>0</v>
      </c>
      <c r="C64" s="723">
        <f>DataEntry!C144*PayRateEntry!$H67</f>
        <v>0</v>
      </c>
      <c r="D64" s="723">
        <f>DataEntry!D144*PayRateEntry!$H67</f>
        <v>0</v>
      </c>
      <c r="E64" s="723">
        <f>DataEntry!E144*PayRateEntry!$H67</f>
        <v>0</v>
      </c>
      <c r="F64" s="723">
        <f>DataEntry!F144*PayRateEntry!$H67</f>
        <v>0</v>
      </c>
      <c r="G64" s="723">
        <f>DataEntry!G144*PayRateEntry!$H67</f>
        <v>0</v>
      </c>
      <c r="H64" s="723">
        <f>DataEntry!H144*PayRateEntry!$H67</f>
        <v>0</v>
      </c>
      <c r="I64" s="723">
        <f>DataEntry!I144*PayRateEntry!$H67</f>
        <v>0</v>
      </c>
      <c r="J64" s="723">
        <f>DataEntry!J144*PayRateEntry!$H67</f>
        <v>0</v>
      </c>
      <c r="K64" s="723">
        <f>DataEntry!K144*PayRateEntry!$H67</f>
        <v>0</v>
      </c>
      <c r="L64" s="723">
        <f>DataEntry!L144*PayRateEntry!$H67</f>
        <v>0</v>
      </c>
      <c r="M64" s="723">
        <f>DataEntry!M144*PayRateEntry!$H67</f>
        <v>0</v>
      </c>
      <c r="N64" s="723">
        <f>DataEntry!N144*PayRateEntry!$H67</f>
        <v>0</v>
      </c>
      <c r="O64" s="723">
        <f>DataEntry!O144*PayRateEntry!$H67</f>
        <v>0</v>
      </c>
      <c r="P64" s="723">
        <f>DataEntry!P144*PayRateEntry!$H67</f>
        <v>0</v>
      </c>
      <c r="Q64" s="723">
        <f>DataEntry!Q144*PayRateEntry!$H67</f>
        <v>0</v>
      </c>
      <c r="R64" s="723">
        <f>DataEntry!R144*PayRateEntry!$H67</f>
        <v>0</v>
      </c>
      <c r="S64" s="723">
        <f>DataEntry!S144*PayRateEntry!$H67</f>
        <v>0</v>
      </c>
      <c r="T64" s="723">
        <f>DataEntry!T144*PayRateEntry!$H67</f>
        <v>0</v>
      </c>
      <c r="U64" s="723">
        <f>DataEntry!U144*PayRateEntry!$H67</f>
        <v>0</v>
      </c>
      <c r="V64" s="723">
        <f>DataEntry!V144*PayRateEntry!$H67</f>
        <v>0</v>
      </c>
      <c r="W64" s="723">
        <f>DataEntry!W144*PayRateEntry!$H67</f>
        <v>0</v>
      </c>
      <c r="X64" s="723">
        <f>DataEntry!X144*PayRateEntry!$H67</f>
        <v>0</v>
      </c>
      <c r="Y64" s="723">
        <f>DataEntry!Y144*PayRateEntry!$H67</f>
        <v>0</v>
      </c>
      <c r="Z64" s="723">
        <f>DataEntry!Z144*PayRateEntry!$H67</f>
        <v>0</v>
      </c>
      <c r="AA64" s="723">
        <f>DataEntry!AA144*PayRateEntry!$H67</f>
        <v>0</v>
      </c>
      <c r="AB64" s="723">
        <f>DataEntry!AB144*PayRateEntry!$H67</f>
        <v>0</v>
      </c>
      <c r="AC64" s="723">
        <f>DataEntry!AC144*PayRateEntry!$H67</f>
        <v>0</v>
      </c>
      <c r="AD64" s="723">
        <f>DataEntry!AD144*PayRateEntry!$H67</f>
        <v>0</v>
      </c>
      <c r="AE64" s="723">
        <f>DataEntry!AE144*PayRateEntry!$H67</f>
        <v>0</v>
      </c>
      <c r="AF64" s="723">
        <f>DataEntry!AF144*PayRateEntry!$H67</f>
        <v>0</v>
      </c>
      <c r="AG64" s="723">
        <f>DataEntry!AG144*PayRateEntry!$H67</f>
        <v>0</v>
      </c>
      <c r="AH64" s="723">
        <f>DataEntry!AH144*PayRateEntry!$H67</f>
        <v>0</v>
      </c>
      <c r="AI64" s="723">
        <f>DataEntry!AI144*PayRateEntry!$H67</f>
        <v>0</v>
      </c>
      <c r="AJ64" s="723">
        <f>DataEntry!AJ144*PayRateEntry!$H67</f>
        <v>0</v>
      </c>
      <c r="AK64" s="723">
        <f>DataEntry!AK144*PayRateEntry!$H67</f>
        <v>0</v>
      </c>
      <c r="AL64" s="723">
        <f>DataEntry!AL144*PayRateEntry!$H67</f>
        <v>0</v>
      </c>
      <c r="AM64" s="88"/>
      <c r="AN64" s="88"/>
      <c r="AO64" s="88"/>
    </row>
    <row r="65" spans="1:41" ht="12.75">
      <c r="A65" s="88">
        <f>DataEntry!A145</f>
        <v>0</v>
      </c>
      <c r="B65" s="723">
        <f>DataEntry!B145*PayRateEntry!$H68</f>
        <v>0</v>
      </c>
      <c r="C65" s="723">
        <f>DataEntry!C145*PayRateEntry!$H68</f>
        <v>0</v>
      </c>
      <c r="D65" s="723">
        <f>DataEntry!D145*PayRateEntry!$H68</f>
        <v>0</v>
      </c>
      <c r="E65" s="723">
        <f>DataEntry!E145*PayRateEntry!$H68</f>
        <v>0</v>
      </c>
      <c r="F65" s="723">
        <f>DataEntry!F145*PayRateEntry!$H68</f>
        <v>0</v>
      </c>
      <c r="G65" s="723">
        <f>DataEntry!G145*PayRateEntry!$H68</f>
        <v>0</v>
      </c>
      <c r="H65" s="723">
        <f>DataEntry!H145*PayRateEntry!$H68</f>
        <v>0</v>
      </c>
      <c r="I65" s="723">
        <f>DataEntry!I145*PayRateEntry!$H68</f>
        <v>0</v>
      </c>
      <c r="J65" s="723">
        <f>DataEntry!J145*PayRateEntry!$H68</f>
        <v>0</v>
      </c>
      <c r="K65" s="723">
        <f>DataEntry!K145*PayRateEntry!$H68</f>
        <v>0</v>
      </c>
      <c r="L65" s="723">
        <f>DataEntry!L145*PayRateEntry!$H68</f>
        <v>0</v>
      </c>
      <c r="M65" s="723">
        <f>DataEntry!M145*PayRateEntry!$H68</f>
        <v>0</v>
      </c>
      <c r="N65" s="723">
        <f>DataEntry!N145*PayRateEntry!$H68</f>
        <v>0</v>
      </c>
      <c r="O65" s="723">
        <f>DataEntry!O145*PayRateEntry!$H68</f>
        <v>0</v>
      </c>
      <c r="P65" s="723">
        <f>DataEntry!P145*PayRateEntry!$H68</f>
        <v>0</v>
      </c>
      <c r="Q65" s="723">
        <f>DataEntry!Q145*PayRateEntry!$H68</f>
        <v>0</v>
      </c>
      <c r="R65" s="723">
        <f>DataEntry!R145*PayRateEntry!$H68</f>
        <v>0</v>
      </c>
      <c r="S65" s="723">
        <f>DataEntry!S145*PayRateEntry!$H68</f>
        <v>0</v>
      </c>
      <c r="T65" s="723">
        <f>DataEntry!T145*PayRateEntry!$H68</f>
        <v>0</v>
      </c>
      <c r="U65" s="723">
        <f>DataEntry!U145*PayRateEntry!$H68</f>
        <v>0</v>
      </c>
      <c r="V65" s="723">
        <f>DataEntry!V145*PayRateEntry!$H68</f>
        <v>0</v>
      </c>
      <c r="W65" s="723">
        <f>DataEntry!W145*PayRateEntry!$H68</f>
        <v>0</v>
      </c>
      <c r="X65" s="723">
        <f>DataEntry!X145*PayRateEntry!$H68</f>
        <v>0</v>
      </c>
      <c r="Y65" s="723">
        <f>DataEntry!Y145*PayRateEntry!$H68</f>
        <v>0</v>
      </c>
      <c r="Z65" s="723">
        <f>DataEntry!Z145*PayRateEntry!$H68</f>
        <v>0</v>
      </c>
      <c r="AA65" s="723">
        <f>DataEntry!AA145*PayRateEntry!$H68</f>
        <v>0</v>
      </c>
      <c r="AB65" s="723">
        <f>DataEntry!AB145*PayRateEntry!$H68</f>
        <v>0</v>
      </c>
      <c r="AC65" s="723">
        <f>DataEntry!AC145*PayRateEntry!$H68</f>
        <v>0</v>
      </c>
      <c r="AD65" s="723">
        <f>DataEntry!AD145*PayRateEntry!$H68</f>
        <v>0</v>
      </c>
      <c r="AE65" s="723">
        <f>DataEntry!AE145*PayRateEntry!$H68</f>
        <v>0</v>
      </c>
      <c r="AF65" s="723">
        <f>DataEntry!AF145*PayRateEntry!$H68</f>
        <v>0</v>
      </c>
      <c r="AG65" s="723">
        <f>DataEntry!AG145*PayRateEntry!$H68</f>
        <v>0</v>
      </c>
      <c r="AH65" s="723">
        <f>DataEntry!AH145*PayRateEntry!$H68</f>
        <v>0</v>
      </c>
      <c r="AI65" s="723">
        <f>DataEntry!AI145*PayRateEntry!$H68</f>
        <v>0</v>
      </c>
      <c r="AJ65" s="723">
        <f>DataEntry!AJ145*PayRateEntry!$H68</f>
        <v>0</v>
      </c>
      <c r="AK65" s="723">
        <f>DataEntry!AK145*PayRateEntry!$H68</f>
        <v>0</v>
      </c>
      <c r="AL65" s="723">
        <f>DataEntry!AL145*PayRateEntry!$H68</f>
        <v>0</v>
      </c>
      <c r="AM65" s="88"/>
      <c r="AN65" s="88"/>
      <c r="AO65" s="88"/>
    </row>
    <row r="66" spans="1:41" ht="12.75">
      <c r="A66" s="88">
        <f>DataEntry!A146</f>
        <v>0</v>
      </c>
      <c r="B66" s="723">
        <f>DataEntry!B146*PayRateEntry!$H69</f>
        <v>0</v>
      </c>
      <c r="C66" s="723">
        <f>DataEntry!C146*PayRateEntry!$H69</f>
        <v>0</v>
      </c>
      <c r="D66" s="723">
        <f>DataEntry!D146*PayRateEntry!$H69</f>
        <v>0</v>
      </c>
      <c r="E66" s="723">
        <f>DataEntry!E146*PayRateEntry!$H69</f>
        <v>0</v>
      </c>
      <c r="F66" s="723">
        <f>DataEntry!F146*PayRateEntry!$H69</f>
        <v>0</v>
      </c>
      <c r="G66" s="723">
        <f>DataEntry!G146*PayRateEntry!$H69</f>
        <v>0</v>
      </c>
      <c r="H66" s="723">
        <f>DataEntry!H146*PayRateEntry!$H69</f>
        <v>0</v>
      </c>
      <c r="I66" s="723">
        <f>DataEntry!I146*PayRateEntry!$H69</f>
        <v>0</v>
      </c>
      <c r="J66" s="723">
        <f>DataEntry!J146*PayRateEntry!$H69</f>
        <v>0</v>
      </c>
      <c r="K66" s="723">
        <f>DataEntry!K146*PayRateEntry!$H69</f>
        <v>0</v>
      </c>
      <c r="L66" s="723">
        <f>DataEntry!L146*PayRateEntry!$H69</f>
        <v>0</v>
      </c>
      <c r="M66" s="723">
        <f>DataEntry!M146*PayRateEntry!$H69</f>
        <v>0</v>
      </c>
      <c r="N66" s="723">
        <f>DataEntry!N146*PayRateEntry!$H69</f>
        <v>0</v>
      </c>
      <c r="O66" s="723">
        <f>DataEntry!O146*PayRateEntry!$H69</f>
        <v>0</v>
      </c>
      <c r="P66" s="723">
        <f>DataEntry!P146*PayRateEntry!$H69</f>
        <v>0</v>
      </c>
      <c r="Q66" s="723">
        <f>DataEntry!Q146*PayRateEntry!$H69</f>
        <v>0</v>
      </c>
      <c r="R66" s="723">
        <f>DataEntry!R146*PayRateEntry!$H69</f>
        <v>0</v>
      </c>
      <c r="S66" s="723">
        <f>DataEntry!S146*PayRateEntry!$H69</f>
        <v>0</v>
      </c>
      <c r="T66" s="723">
        <f>DataEntry!T146*PayRateEntry!$H69</f>
        <v>0</v>
      </c>
      <c r="U66" s="723">
        <f>DataEntry!U146*PayRateEntry!$H69</f>
        <v>0</v>
      </c>
      <c r="V66" s="723">
        <f>DataEntry!V146*PayRateEntry!$H69</f>
        <v>0</v>
      </c>
      <c r="W66" s="723">
        <f>DataEntry!W146*PayRateEntry!$H69</f>
        <v>0</v>
      </c>
      <c r="X66" s="723">
        <f>DataEntry!X146*PayRateEntry!$H69</f>
        <v>0</v>
      </c>
      <c r="Y66" s="723">
        <f>DataEntry!Y146*PayRateEntry!$H69</f>
        <v>0</v>
      </c>
      <c r="Z66" s="723">
        <f>DataEntry!Z146*PayRateEntry!$H69</f>
        <v>0</v>
      </c>
      <c r="AA66" s="723">
        <f>DataEntry!AA146*PayRateEntry!$H69</f>
        <v>0</v>
      </c>
      <c r="AB66" s="723">
        <f>DataEntry!AB146*PayRateEntry!$H69</f>
        <v>0</v>
      </c>
      <c r="AC66" s="723">
        <f>DataEntry!AC146*PayRateEntry!$H69</f>
        <v>0</v>
      </c>
      <c r="AD66" s="723">
        <f>DataEntry!AD146*PayRateEntry!$H69</f>
        <v>0</v>
      </c>
      <c r="AE66" s="723">
        <f>DataEntry!AE146*PayRateEntry!$H69</f>
        <v>0</v>
      </c>
      <c r="AF66" s="723">
        <f>DataEntry!AF146*PayRateEntry!$H69</f>
        <v>0</v>
      </c>
      <c r="AG66" s="723">
        <f>DataEntry!AG146*PayRateEntry!$H69</f>
        <v>0</v>
      </c>
      <c r="AH66" s="723">
        <f>DataEntry!AH146*PayRateEntry!$H69</f>
        <v>0</v>
      </c>
      <c r="AI66" s="723">
        <f>DataEntry!AI146*PayRateEntry!$H69</f>
        <v>0</v>
      </c>
      <c r="AJ66" s="723">
        <f>DataEntry!AJ146*PayRateEntry!$H69</f>
        <v>0</v>
      </c>
      <c r="AK66" s="723">
        <f>DataEntry!AK146*PayRateEntry!$H69</f>
        <v>0</v>
      </c>
      <c r="AL66" s="723">
        <f>DataEntry!AL146*PayRateEntry!$H69</f>
        <v>0</v>
      </c>
      <c r="AM66" s="88"/>
      <c r="AN66" s="88"/>
      <c r="AO66" s="88"/>
    </row>
    <row r="67" spans="1:41" ht="12.75">
      <c r="A67" s="88">
        <f>DataEntry!A147</f>
        <v>0</v>
      </c>
      <c r="B67" s="723">
        <f>DataEntry!B147*PayRateEntry!$H70</f>
        <v>0</v>
      </c>
      <c r="C67" s="723">
        <f>DataEntry!C147*PayRateEntry!$H70</f>
        <v>0</v>
      </c>
      <c r="D67" s="723">
        <f>DataEntry!D147*PayRateEntry!$H70</f>
        <v>0</v>
      </c>
      <c r="E67" s="723">
        <f>DataEntry!E147*PayRateEntry!$H70</f>
        <v>0</v>
      </c>
      <c r="F67" s="723">
        <f>DataEntry!F147*PayRateEntry!$H70</f>
        <v>0</v>
      </c>
      <c r="G67" s="723">
        <f>DataEntry!G147*PayRateEntry!$H70</f>
        <v>0</v>
      </c>
      <c r="H67" s="723">
        <f>DataEntry!H147*PayRateEntry!$H70</f>
        <v>0</v>
      </c>
      <c r="I67" s="723">
        <f>DataEntry!I147*PayRateEntry!$H70</f>
        <v>0</v>
      </c>
      <c r="J67" s="723">
        <f>DataEntry!J147*PayRateEntry!$H70</f>
        <v>0</v>
      </c>
      <c r="K67" s="723">
        <f>DataEntry!K147*PayRateEntry!$H70</f>
        <v>0</v>
      </c>
      <c r="L67" s="723">
        <f>DataEntry!L147*PayRateEntry!$H70</f>
        <v>0</v>
      </c>
      <c r="M67" s="723">
        <f>DataEntry!M147*PayRateEntry!$H70</f>
        <v>0</v>
      </c>
      <c r="N67" s="723">
        <f>DataEntry!N147*PayRateEntry!$H70</f>
        <v>0</v>
      </c>
      <c r="O67" s="723">
        <f>DataEntry!O147*PayRateEntry!$H70</f>
        <v>0</v>
      </c>
      <c r="P67" s="723">
        <f>DataEntry!P147*PayRateEntry!$H70</f>
        <v>0</v>
      </c>
      <c r="Q67" s="723">
        <f>DataEntry!Q147*PayRateEntry!$H70</f>
        <v>0</v>
      </c>
      <c r="R67" s="723">
        <f>DataEntry!R147*PayRateEntry!$H70</f>
        <v>0</v>
      </c>
      <c r="S67" s="723">
        <f>DataEntry!S147*PayRateEntry!$H70</f>
        <v>0</v>
      </c>
      <c r="T67" s="723">
        <f>DataEntry!T147*PayRateEntry!$H70</f>
        <v>0</v>
      </c>
      <c r="U67" s="723">
        <f>DataEntry!U147*PayRateEntry!$H70</f>
        <v>0</v>
      </c>
      <c r="V67" s="723">
        <f>DataEntry!V147*PayRateEntry!$H70</f>
        <v>0</v>
      </c>
      <c r="W67" s="723">
        <f>DataEntry!W147*PayRateEntry!$H70</f>
        <v>0</v>
      </c>
      <c r="X67" s="723">
        <f>DataEntry!X147*PayRateEntry!$H70</f>
        <v>0</v>
      </c>
      <c r="Y67" s="723">
        <f>DataEntry!Y147*PayRateEntry!$H70</f>
        <v>0</v>
      </c>
      <c r="Z67" s="723">
        <f>DataEntry!Z147*PayRateEntry!$H70</f>
        <v>0</v>
      </c>
      <c r="AA67" s="723">
        <f>DataEntry!AA147*PayRateEntry!$H70</f>
        <v>0</v>
      </c>
      <c r="AB67" s="723">
        <f>DataEntry!AB147*PayRateEntry!$H70</f>
        <v>0</v>
      </c>
      <c r="AC67" s="723">
        <f>DataEntry!AC147*PayRateEntry!$H70</f>
        <v>0</v>
      </c>
      <c r="AD67" s="723">
        <f>DataEntry!AD147*PayRateEntry!$H70</f>
        <v>0</v>
      </c>
      <c r="AE67" s="723">
        <f>DataEntry!AE147*PayRateEntry!$H70</f>
        <v>0</v>
      </c>
      <c r="AF67" s="723">
        <f>DataEntry!AF147*PayRateEntry!$H70</f>
        <v>0</v>
      </c>
      <c r="AG67" s="723">
        <f>DataEntry!AG147*PayRateEntry!$H70</f>
        <v>0</v>
      </c>
      <c r="AH67" s="723">
        <f>DataEntry!AH147*PayRateEntry!$H70</f>
        <v>0</v>
      </c>
      <c r="AI67" s="723">
        <f>DataEntry!AI147*PayRateEntry!$H70</f>
        <v>0</v>
      </c>
      <c r="AJ67" s="723">
        <f>DataEntry!AJ147*PayRateEntry!$H70</f>
        <v>0</v>
      </c>
      <c r="AK67" s="723">
        <f>DataEntry!AK147*PayRateEntry!$H70</f>
        <v>0</v>
      </c>
      <c r="AL67" s="723">
        <f>DataEntry!AL147*PayRateEntry!$H70</f>
        <v>0</v>
      </c>
      <c r="AM67" s="88"/>
      <c r="AN67" s="88"/>
      <c r="AO67" s="88"/>
    </row>
    <row r="68" spans="1:41" ht="12.75">
      <c r="A68" s="88">
        <f>DataEntry!A148</f>
        <v>0</v>
      </c>
      <c r="B68" s="723">
        <f>DataEntry!B148*PayRateEntry!$H71</f>
        <v>0</v>
      </c>
      <c r="C68" s="723">
        <f>DataEntry!C148*PayRateEntry!$H71</f>
        <v>0</v>
      </c>
      <c r="D68" s="723">
        <f>DataEntry!D148*PayRateEntry!$H71</f>
        <v>0</v>
      </c>
      <c r="E68" s="723">
        <f>DataEntry!E148*PayRateEntry!$H71</f>
        <v>0</v>
      </c>
      <c r="F68" s="723">
        <f>DataEntry!F148*PayRateEntry!$H71</f>
        <v>0</v>
      </c>
      <c r="G68" s="723">
        <f>DataEntry!G148*PayRateEntry!$H71</f>
        <v>0</v>
      </c>
      <c r="H68" s="723">
        <f>DataEntry!H148*PayRateEntry!$H71</f>
        <v>0</v>
      </c>
      <c r="I68" s="723">
        <f>DataEntry!I148*PayRateEntry!$H71</f>
        <v>0</v>
      </c>
      <c r="J68" s="723">
        <f>DataEntry!J148*PayRateEntry!$H71</f>
        <v>0</v>
      </c>
      <c r="K68" s="723">
        <f>DataEntry!K148*PayRateEntry!$H71</f>
        <v>0</v>
      </c>
      <c r="L68" s="723">
        <f>DataEntry!L148*PayRateEntry!$H71</f>
        <v>0</v>
      </c>
      <c r="M68" s="723">
        <f>DataEntry!M148*PayRateEntry!$H71</f>
        <v>0</v>
      </c>
      <c r="N68" s="723">
        <f>DataEntry!N148*PayRateEntry!$H71</f>
        <v>0</v>
      </c>
      <c r="O68" s="723">
        <f>DataEntry!O148*PayRateEntry!$H71</f>
        <v>0</v>
      </c>
      <c r="P68" s="723">
        <f>DataEntry!P148*PayRateEntry!$H71</f>
        <v>0</v>
      </c>
      <c r="Q68" s="723">
        <f>DataEntry!Q148*PayRateEntry!$H71</f>
        <v>0</v>
      </c>
      <c r="R68" s="723">
        <f>DataEntry!R148*PayRateEntry!$H71</f>
        <v>0</v>
      </c>
      <c r="S68" s="723">
        <f>DataEntry!S148*PayRateEntry!$H71</f>
        <v>0</v>
      </c>
      <c r="T68" s="723">
        <f>DataEntry!T148*PayRateEntry!$H71</f>
        <v>0</v>
      </c>
      <c r="U68" s="723">
        <f>DataEntry!U148*PayRateEntry!$H71</f>
        <v>0</v>
      </c>
      <c r="V68" s="723">
        <f>DataEntry!V148*PayRateEntry!$H71</f>
        <v>0</v>
      </c>
      <c r="W68" s="723">
        <f>DataEntry!W148*PayRateEntry!$H71</f>
        <v>0</v>
      </c>
      <c r="X68" s="723">
        <f>DataEntry!X148*PayRateEntry!$H71</f>
        <v>0</v>
      </c>
      <c r="Y68" s="723">
        <f>DataEntry!Y148*PayRateEntry!$H71</f>
        <v>0</v>
      </c>
      <c r="Z68" s="723">
        <f>DataEntry!Z148*PayRateEntry!$H71</f>
        <v>0</v>
      </c>
      <c r="AA68" s="723">
        <f>DataEntry!AA148*PayRateEntry!$H71</f>
        <v>0</v>
      </c>
      <c r="AB68" s="723">
        <f>DataEntry!AB148*PayRateEntry!$H71</f>
        <v>0</v>
      </c>
      <c r="AC68" s="723">
        <f>DataEntry!AC148*PayRateEntry!$H71</f>
        <v>0</v>
      </c>
      <c r="AD68" s="723">
        <f>DataEntry!AD148*PayRateEntry!$H71</f>
        <v>0</v>
      </c>
      <c r="AE68" s="723">
        <f>DataEntry!AE148*PayRateEntry!$H71</f>
        <v>0</v>
      </c>
      <c r="AF68" s="723">
        <f>DataEntry!AF148*PayRateEntry!$H71</f>
        <v>0</v>
      </c>
      <c r="AG68" s="723">
        <f>DataEntry!AG148*PayRateEntry!$H71</f>
        <v>0</v>
      </c>
      <c r="AH68" s="723">
        <f>DataEntry!AH148*PayRateEntry!$H71</f>
        <v>0</v>
      </c>
      <c r="AI68" s="723">
        <f>DataEntry!AI148*PayRateEntry!$H71</f>
        <v>0</v>
      </c>
      <c r="AJ68" s="723">
        <f>DataEntry!AJ148*PayRateEntry!$H71</f>
        <v>0</v>
      </c>
      <c r="AK68" s="723">
        <f>DataEntry!AK148*PayRateEntry!$H71</f>
        <v>0</v>
      </c>
      <c r="AL68" s="723">
        <f>DataEntry!AL148*PayRateEntry!$H71</f>
        <v>0</v>
      </c>
      <c r="AM68" s="88"/>
      <c r="AN68" s="88"/>
      <c r="AO68" s="88"/>
    </row>
    <row r="69" spans="1:41" ht="12.75">
      <c r="A69" s="88">
        <f>DataEntry!A149</f>
        <v>0</v>
      </c>
      <c r="B69" s="723">
        <f>DataEntry!B149*PayRateEntry!$H72</f>
        <v>0</v>
      </c>
      <c r="C69" s="723">
        <f>DataEntry!C149*PayRateEntry!$H72</f>
        <v>0</v>
      </c>
      <c r="D69" s="723">
        <f>DataEntry!D149*PayRateEntry!$H72</f>
        <v>0</v>
      </c>
      <c r="E69" s="723">
        <f>DataEntry!E149*PayRateEntry!$H72</f>
        <v>0</v>
      </c>
      <c r="F69" s="723">
        <f>DataEntry!F149*PayRateEntry!$H72</f>
        <v>0</v>
      </c>
      <c r="G69" s="723">
        <f>DataEntry!G149*PayRateEntry!$H72</f>
        <v>0</v>
      </c>
      <c r="H69" s="723">
        <f>DataEntry!H149*PayRateEntry!$H72</f>
        <v>0</v>
      </c>
      <c r="I69" s="723">
        <f>DataEntry!I149*PayRateEntry!$H72</f>
        <v>0</v>
      </c>
      <c r="J69" s="723">
        <f>DataEntry!J149*PayRateEntry!$H72</f>
        <v>0</v>
      </c>
      <c r="K69" s="723">
        <f>DataEntry!K149*PayRateEntry!$H72</f>
        <v>0</v>
      </c>
      <c r="L69" s="723">
        <f>DataEntry!L149*PayRateEntry!$H72</f>
        <v>0</v>
      </c>
      <c r="M69" s="723">
        <f>DataEntry!M149*PayRateEntry!$H72</f>
        <v>0</v>
      </c>
      <c r="N69" s="723">
        <f>DataEntry!N149*PayRateEntry!$H72</f>
        <v>0</v>
      </c>
      <c r="O69" s="723">
        <f>DataEntry!O149*PayRateEntry!$H72</f>
        <v>0</v>
      </c>
      <c r="P69" s="723">
        <f>DataEntry!P149*PayRateEntry!$H72</f>
        <v>0</v>
      </c>
      <c r="Q69" s="723">
        <f>DataEntry!Q149*PayRateEntry!$H72</f>
        <v>0</v>
      </c>
      <c r="R69" s="723">
        <f>DataEntry!R149*PayRateEntry!$H72</f>
        <v>0</v>
      </c>
      <c r="S69" s="723">
        <f>DataEntry!S149*PayRateEntry!$H72</f>
        <v>0</v>
      </c>
      <c r="T69" s="723">
        <f>DataEntry!T149*PayRateEntry!$H72</f>
        <v>0</v>
      </c>
      <c r="U69" s="723">
        <f>DataEntry!U149*PayRateEntry!$H72</f>
        <v>0</v>
      </c>
      <c r="V69" s="723">
        <f>DataEntry!V149*PayRateEntry!$H72</f>
        <v>0</v>
      </c>
      <c r="W69" s="723">
        <f>DataEntry!W149*PayRateEntry!$H72</f>
        <v>0</v>
      </c>
      <c r="X69" s="723">
        <f>DataEntry!X149*PayRateEntry!$H72</f>
        <v>0</v>
      </c>
      <c r="Y69" s="723">
        <f>DataEntry!Y149*PayRateEntry!$H72</f>
        <v>0</v>
      </c>
      <c r="Z69" s="723">
        <f>DataEntry!Z149*PayRateEntry!$H72</f>
        <v>0</v>
      </c>
      <c r="AA69" s="723">
        <f>DataEntry!AA149*PayRateEntry!$H72</f>
        <v>0</v>
      </c>
      <c r="AB69" s="723">
        <f>DataEntry!AB149*PayRateEntry!$H72</f>
        <v>0</v>
      </c>
      <c r="AC69" s="723">
        <f>DataEntry!AC149*PayRateEntry!$H72</f>
        <v>0</v>
      </c>
      <c r="AD69" s="723">
        <f>DataEntry!AD149*PayRateEntry!$H72</f>
        <v>0</v>
      </c>
      <c r="AE69" s="723">
        <f>DataEntry!AE149*PayRateEntry!$H72</f>
        <v>0</v>
      </c>
      <c r="AF69" s="723">
        <f>DataEntry!AF149*PayRateEntry!$H72</f>
        <v>0</v>
      </c>
      <c r="AG69" s="723">
        <f>DataEntry!AG149*PayRateEntry!$H72</f>
        <v>0</v>
      </c>
      <c r="AH69" s="723">
        <f>DataEntry!AH149*PayRateEntry!$H72</f>
        <v>0</v>
      </c>
      <c r="AI69" s="723">
        <f>DataEntry!AI149*PayRateEntry!$H72</f>
        <v>0</v>
      </c>
      <c r="AJ69" s="723">
        <f>DataEntry!AJ149*PayRateEntry!$H72</f>
        <v>0</v>
      </c>
      <c r="AK69" s="723">
        <f>DataEntry!AK149*PayRateEntry!$H72</f>
        <v>0</v>
      </c>
      <c r="AL69" s="723">
        <f>DataEntry!AL149*PayRateEntry!$H72</f>
        <v>0</v>
      </c>
      <c r="AM69" s="88"/>
      <c r="AN69" s="88"/>
      <c r="AO69" s="88"/>
    </row>
    <row r="70" spans="1:41" ht="12.75">
      <c r="A70" s="88">
        <f>DataEntry!A150</f>
        <v>0</v>
      </c>
      <c r="B70" s="723">
        <f>DataEntry!B150*PayRateEntry!$H73</f>
        <v>0</v>
      </c>
      <c r="C70" s="723">
        <f>DataEntry!C150*PayRateEntry!$H73</f>
        <v>0</v>
      </c>
      <c r="D70" s="723">
        <f>DataEntry!D150*PayRateEntry!$H73</f>
        <v>0</v>
      </c>
      <c r="E70" s="723">
        <f>DataEntry!E150*PayRateEntry!$H73</f>
        <v>0</v>
      </c>
      <c r="F70" s="723">
        <f>DataEntry!F150*PayRateEntry!$H73</f>
        <v>0</v>
      </c>
      <c r="G70" s="723">
        <f>DataEntry!G150*PayRateEntry!$H73</f>
        <v>0</v>
      </c>
      <c r="H70" s="723">
        <f>DataEntry!H150*PayRateEntry!$H73</f>
        <v>0</v>
      </c>
      <c r="I70" s="723">
        <f>DataEntry!I150*PayRateEntry!$H73</f>
        <v>0</v>
      </c>
      <c r="J70" s="723">
        <f>DataEntry!J150*PayRateEntry!$H73</f>
        <v>0</v>
      </c>
      <c r="K70" s="723">
        <f>DataEntry!K150*PayRateEntry!$H73</f>
        <v>0</v>
      </c>
      <c r="L70" s="723">
        <f>DataEntry!L150*PayRateEntry!$H73</f>
        <v>0</v>
      </c>
      <c r="M70" s="723">
        <f>DataEntry!M150*PayRateEntry!$H73</f>
        <v>0</v>
      </c>
      <c r="N70" s="723">
        <f>DataEntry!N150*PayRateEntry!$H73</f>
        <v>0</v>
      </c>
      <c r="O70" s="723">
        <f>DataEntry!O150*PayRateEntry!$H73</f>
        <v>0</v>
      </c>
      <c r="P70" s="723">
        <f>DataEntry!P150*PayRateEntry!$H73</f>
        <v>0</v>
      </c>
      <c r="Q70" s="723">
        <f>DataEntry!Q150*PayRateEntry!$H73</f>
        <v>0</v>
      </c>
      <c r="R70" s="723">
        <f>DataEntry!R150*PayRateEntry!$H73</f>
        <v>0</v>
      </c>
      <c r="S70" s="723">
        <f>DataEntry!S150*PayRateEntry!$H73</f>
        <v>0</v>
      </c>
      <c r="T70" s="723">
        <f>DataEntry!T150*PayRateEntry!$H73</f>
        <v>0</v>
      </c>
      <c r="U70" s="723">
        <f>DataEntry!U150*PayRateEntry!$H73</f>
        <v>0</v>
      </c>
      <c r="V70" s="723">
        <f>DataEntry!V150*PayRateEntry!$H73</f>
        <v>0</v>
      </c>
      <c r="W70" s="723">
        <f>DataEntry!W150*PayRateEntry!$H73</f>
        <v>0</v>
      </c>
      <c r="X70" s="723">
        <f>DataEntry!X150*PayRateEntry!$H73</f>
        <v>0</v>
      </c>
      <c r="Y70" s="723">
        <f>DataEntry!Y150*PayRateEntry!$H73</f>
        <v>0</v>
      </c>
      <c r="Z70" s="723">
        <f>DataEntry!Z150*PayRateEntry!$H73</f>
        <v>0</v>
      </c>
      <c r="AA70" s="723">
        <f>DataEntry!AA150*PayRateEntry!$H73</f>
        <v>0</v>
      </c>
      <c r="AB70" s="723">
        <f>DataEntry!AB150*PayRateEntry!$H73</f>
        <v>0</v>
      </c>
      <c r="AC70" s="723">
        <f>DataEntry!AC150*PayRateEntry!$H73</f>
        <v>0</v>
      </c>
      <c r="AD70" s="723">
        <f>DataEntry!AD150*PayRateEntry!$H73</f>
        <v>0</v>
      </c>
      <c r="AE70" s="723">
        <f>DataEntry!AE150*PayRateEntry!$H73</f>
        <v>0</v>
      </c>
      <c r="AF70" s="723">
        <f>DataEntry!AF150*PayRateEntry!$H73</f>
        <v>0</v>
      </c>
      <c r="AG70" s="723">
        <f>DataEntry!AG150*PayRateEntry!$H73</f>
        <v>0</v>
      </c>
      <c r="AH70" s="723">
        <f>DataEntry!AH150*PayRateEntry!$H73</f>
        <v>0</v>
      </c>
      <c r="AI70" s="723">
        <f>DataEntry!AI150*PayRateEntry!$H73</f>
        <v>0</v>
      </c>
      <c r="AJ70" s="723">
        <f>DataEntry!AJ150*PayRateEntry!$H73</f>
        <v>0</v>
      </c>
      <c r="AK70" s="723">
        <f>DataEntry!AK150*PayRateEntry!$H73</f>
        <v>0</v>
      </c>
      <c r="AL70" s="723">
        <f>DataEntry!AL150*PayRateEntry!$H73</f>
        <v>0</v>
      </c>
      <c r="AM70" s="88"/>
      <c r="AN70" s="88"/>
      <c r="AO70" s="88"/>
    </row>
    <row r="71" spans="1:41" ht="12.75">
      <c r="A71" s="88"/>
      <c r="B71" s="723"/>
      <c r="C71" s="723"/>
      <c r="D71" s="723"/>
      <c r="E71" s="723"/>
      <c r="F71" s="723"/>
      <c r="G71" s="723"/>
      <c r="H71" s="723"/>
      <c r="I71" s="723"/>
      <c r="J71" s="723"/>
      <c r="K71" s="723"/>
      <c r="L71" s="723"/>
      <c r="M71" s="723"/>
      <c r="N71" s="723"/>
      <c r="O71" s="723"/>
      <c r="P71" s="723"/>
      <c r="Q71" s="723"/>
      <c r="R71" s="723"/>
      <c r="S71" s="723"/>
      <c r="T71" s="723"/>
      <c r="U71" s="723"/>
      <c r="V71" s="723"/>
      <c r="W71" s="723"/>
      <c r="X71" s="723"/>
      <c r="Y71" s="723"/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3"/>
      <c r="AK71" s="88"/>
      <c r="AL71" s="88"/>
      <c r="AM71" s="88"/>
      <c r="AN71" s="88"/>
      <c r="AO71" s="88"/>
    </row>
    <row r="72" spans="1:41" ht="12.75">
      <c r="A72" s="88" t="s">
        <v>65</v>
      </c>
      <c r="B72" s="723">
        <f>SUM(B4:B70)</f>
        <v>0</v>
      </c>
      <c r="C72" s="723">
        <f aca="true" t="shared" si="2" ref="C72:H72">SUM(C4:C70)</f>
        <v>0</v>
      </c>
      <c r="D72" s="723">
        <f t="shared" si="2"/>
        <v>0</v>
      </c>
      <c r="E72" s="723">
        <f t="shared" si="2"/>
        <v>0</v>
      </c>
      <c r="F72" s="723">
        <f t="shared" si="2"/>
        <v>0</v>
      </c>
      <c r="G72" s="723">
        <f t="shared" si="2"/>
        <v>0</v>
      </c>
      <c r="H72" s="723">
        <f t="shared" si="2"/>
        <v>0</v>
      </c>
      <c r="I72" s="723">
        <f aca="true" t="shared" si="3" ref="I72:AL72">SUM(I4:I70)</f>
        <v>0</v>
      </c>
      <c r="J72" s="723">
        <f t="shared" si="3"/>
        <v>0</v>
      </c>
      <c r="K72" s="723">
        <f t="shared" si="3"/>
        <v>0</v>
      </c>
      <c r="L72" s="723">
        <f t="shared" si="3"/>
        <v>0</v>
      </c>
      <c r="M72" s="723">
        <f t="shared" si="3"/>
        <v>0</v>
      </c>
      <c r="N72" s="723">
        <f t="shared" si="3"/>
        <v>0</v>
      </c>
      <c r="O72" s="723">
        <f t="shared" si="3"/>
        <v>0</v>
      </c>
      <c r="P72" s="723">
        <f t="shared" si="3"/>
        <v>0</v>
      </c>
      <c r="Q72" s="723">
        <f t="shared" si="3"/>
        <v>0</v>
      </c>
      <c r="R72" s="723">
        <f t="shared" si="3"/>
        <v>0</v>
      </c>
      <c r="S72" s="723">
        <f t="shared" si="3"/>
        <v>0</v>
      </c>
      <c r="T72" s="723">
        <f t="shared" si="3"/>
        <v>0</v>
      </c>
      <c r="U72" s="723">
        <f t="shared" si="3"/>
        <v>0</v>
      </c>
      <c r="V72" s="723">
        <f t="shared" si="3"/>
        <v>0</v>
      </c>
      <c r="W72" s="723">
        <f t="shared" si="3"/>
        <v>0</v>
      </c>
      <c r="X72" s="723">
        <f t="shared" si="3"/>
        <v>0</v>
      </c>
      <c r="Y72" s="723">
        <f t="shared" si="3"/>
        <v>0</v>
      </c>
      <c r="Z72" s="723">
        <f t="shared" si="3"/>
        <v>0</v>
      </c>
      <c r="AA72" s="723">
        <f t="shared" si="3"/>
        <v>0</v>
      </c>
      <c r="AB72" s="723">
        <f t="shared" si="3"/>
        <v>0</v>
      </c>
      <c r="AC72" s="723">
        <f t="shared" si="3"/>
        <v>0</v>
      </c>
      <c r="AD72" s="723">
        <f t="shared" si="3"/>
        <v>0</v>
      </c>
      <c r="AE72" s="723">
        <f t="shared" si="3"/>
        <v>0</v>
      </c>
      <c r="AF72" s="723">
        <f t="shared" si="3"/>
        <v>0</v>
      </c>
      <c r="AG72" s="723">
        <f t="shared" si="3"/>
        <v>0</v>
      </c>
      <c r="AH72" s="723">
        <f t="shared" si="3"/>
        <v>0</v>
      </c>
      <c r="AI72" s="723">
        <f t="shared" si="3"/>
        <v>0</v>
      </c>
      <c r="AJ72" s="723">
        <f t="shared" si="3"/>
        <v>0</v>
      </c>
      <c r="AK72" s="723">
        <f t="shared" si="3"/>
        <v>0</v>
      </c>
      <c r="AL72" s="723">
        <f t="shared" si="3"/>
        <v>0</v>
      </c>
      <c r="AM72" s="88"/>
      <c r="AN72" s="88"/>
      <c r="AO72" s="88"/>
    </row>
  </sheetData>
  <sheetProtection password="95BB" sheet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3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00390625" style="223" customWidth="1"/>
    <col min="2" max="2" width="7.140625" style="223" customWidth="1"/>
    <col min="3" max="3" width="16.7109375" style="223" customWidth="1"/>
    <col min="4" max="7" width="8.7109375" style="223" customWidth="1"/>
    <col min="8" max="8" width="3.421875" style="223" customWidth="1"/>
    <col min="9" max="9" width="6.00390625" style="223" customWidth="1"/>
    <col min="10" max="10" width="3.421875" style="223" customWidth="1"/>
    <col min="11" max="11" width="6.00390625" style="223" customWidth="1"/>
    <col min="12" max="12" width="8.7109375" style="223" customWidth="1"/>
    <col min="13" max="13" width="9.7109375" style="223" customWidth="1"/>
    <col min="14" max="14" width="4.8515625" style="223" customWidth="1"/>
    <col min="15" max="15" width="9.140625" style="223" customWidth="1"/>
    <col min="16" max="16" width="42.28125" style="223" customWidth="1"/>
    <col min="17" max="17" width="9.140625" style="223" customWidth="1"/>
    <col min="18" max="18" width="27.421875" style="223" customWidth="1"/>
    <col min="19" max="37" width="0" style="223" hidden="1" customWidth="1"/>
    <col min="38" max="38" width="4.421875" style="223" hidden="1" customWidth="1"/>
    <col min="39" max="48" width="0" style="223" hidden="1" customWidth="1"/>
    <col min="49" max="16384" width="9.140625" style="223" customWidth="1"/>
  </cols>
  <sheetData>
    <row r="1" spans="2:53" ht="15">
      <c r="B1" s="344" t="str">
        <f>TradingFlash!A1</f>
        <v>YOUR INN</v>
      </c>
      <c r="C1" s="220"/>
      <c r="D1" s="652" t="s">
        <v>173</v>
      </c>
      <c r="E1" s="652"/>
      <c r="F1" s="652"/>
      <c r="G1" s="653"/>
      <c r="H1" s="221"/>
      <c r="I1" s="654" t="s">
        <v>91</v>
      </c>
      <c r="J1" s="654"/>
      <c r="K1" s="654"/>
      <c r="L1" s="655">
        <f>Summary!B6</f>
        <v>40734</v>
      </c>
      <c r="M1" s="656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</row>
    <row r="2" spans="2:53" ht="15">
      <c r="B2" s="657">
        <f>L1</f>
        <v>40734</v>
      </c>
      <c r="C2" s="658"/>
      <c r="D2" s="224" t="s">
        <v>20</v>
      </c>
      <c r="E2" s="225" t="s">
        <v>27</v>
      </c>
      <c r="F2" s="224" t="s">
        <v>28</v>
      </c>
      <c r="G2" s="224" t="s">
        <v>29</v>
      </c>
      <c r="H2" s="661" t="s">
        <v>21</v>
      </c>
      <c r="I2" s="662"/>
      <c r="J2" s="661" t="s">
        <v>22</v>
      </c>
      <c r="K2" s="662"/>
      <c r="L2" s="224" t="s">
        <v>19</v>
      </c>
      <c r="M2" s="663" t="s">
        <v>1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</row>
    <row r="3" spans="2:53" ht="15">
      <c r="B3" s="659"/>
      <c r="C3" s="660"/>
      <c r="D3" s="226">
        <f>E3-1</f>
        <v>40728</v>
      </c>
      <c r="E3" s="227">
        <f>F3-1</f>
        <v>40729</v>
      </c>
      <c r="F3" s="226">
        <f>G3-1</f>
        <v>40730</v>
      </c>
      <c r="G3" s="226">
        <f>H3-1</f>
        <v>40731</v>
      </c>
      <c r="H3" s="665">
        <f>J3-1</f>
        <v>40732</v>
      </c>
      <c r="I3" s="666"/>
      <c r="J3" s="665">
        <f>L3-1</f>
        <v>40733</v>
      </c>
      <c r="K3" s="666"/>
      <c r="L3" s="226">
        <f>L1</f>
        <v>40734</v>
      </c>
      <c r="M3" s="664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</row>
    <row r="4" spans="2:53" ht="15">
      <c r="B4" s="643" t="s">
        <v>174</v>
      </c>
      <c r="C4" s="644"/>
      <c r="D4" s="645"/>
      <c r="E4" s="646"/>
      <c r="F4" s="646"/>
      <c r="G4" s="646"/>
      <c r="H4" s="646"/>
      <c r="I4" s="646"/>
      <c r="J4" s="646"/>
      <c r="K4" s="646"/>
      <c r="L4" s="647"/>
      <c r="M4" s="228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</row>
    <row r="5" spans="2:53" ht="15">
      <c r="B5" s="648" t="s">
        <v>83</v>
      </c>
      <c r="C5" s="649"/>
      <c r="D5" s="229">
        <f>TradingFlash!$B$45</f>
        <v>0</v>
      </c>
      <c r="E5" s="229">
        <f>TradingFlash!$D$45</f>
        <v>0</v>
      </c>
      <c r="F5" s="229">
        <f>TradingFlash!$F$45</f>
        <v>0</v>
      </c>
      <c r="G5" s="229">
        <f>TradingFlash!$H$45</f>
        <v>0</v>
      </c>
      <c r="H5" s="650">
        <f>TradingFlash!$J$45</f>
        <v>0</v>
      </c>
      <c r="I5" s="651"/>
      <c r="J5" s="650">
        <f>TradingFlash!$L$45</f>
        <v>0</v>
      </c>
      <c r="K5" s="651"/>
      <c r="L5" s="229">
        <f>TradingFlash!$N$45</f>
        <v>0</v>
      </c>
      <c r="M5" s="230">
        <f aca="true" t="shared" si="0" ref="M5:M10">SUM(D5:L5)</f>
        <v>0</v>
      </c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</row>
    <row r="6" spans="2:53" ht="15">
      <c r="B6" s="648" t="s">
        <v>69</v>
      </c>
      <c r="C6" s="649"/>
      <c r="D6" s="231"/>
      <c r="E6" s="232"/>
      <c r="F6" s="231"/>
      <c r="G6" s="231"/>
      <c r="H6" s="639"/>
      <c r="I6" s="640"/>
      <c r="J6" s="639"/>
      <c r="K6" s="640"/>
      <c r="L6" s="231"/>
      <c r="M6" s="230">
        <f t="shared" si="0"/>
        <v>0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</row>
    <row r="7" spans="2:53" ht="15">
      <c r="B7" s="345" t="s">
        <v>282</v>
      </c>
      <c r="C7" s="234"/>
      <c r="D7" s="231"/>
      <c r="E7" s="232"/>
      <c r="F7" s="231"/>
      <c r="G7" s="231"/>
      <c r="H7" s="637"/>
      <c r="I7" s="638"/>
      <c r="J7" s="637"/>
      <c r="K7" s="638"/>
      <c r="L7" s="231"/>
      <c r="M7" s="230">
        <f t="shared" si="0"/>
        <v>0</v>
      </c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2:53" ht="15">
      <c r="B8" s="233" t="s">
        <v>175</v>
      </c>
      <c r="C8" s="234"/>
      <c r="D8" s="231"/>
      <c r="E8" s="232"/>
      <c r="F8" s="231"/>
      <c r="G8" s="231"/>
      <c r="H8" s="639"/>
      <c r="I8" s="640"/>
      <c r="J8" s="639"/>
      <c r="K8" s="640"/>
      <c r="L8" s="231"/>
      <c r="M8" s="230">
        <f t="shared" si="0"/>
        <v>0</v>
      </c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</row>
    <row r="9" spans="2:53" ht="15" hidden="1">
      <c r="B9" s="233" t="s">
        <v>176</v>
      </c>
      <c r="C9" s="234"/>
      <c r="D9" s="231">
        <v>0</v>
      </c>
      <c r="E9" s="232">
        <v>0</v>
      </c>
      <c r="F9" s="231">
        <v>0</v>
      </c>
      <c r="G9" s="231">
        <v>0</v>
      </c>
      <c r="H9" s="639">
        <v>0</v>
      </c>
      <c r="I9" s="640"/>
      <c r="J9" s="639">
        <v>0</v>
      </c>
      <c r="K9" s="640"/>
      <c r="L9" s="231">
        <v>0</v>
      </c>
      <c r="M9" s="230">
        <f t="shared" si="0"/>
        <v>0</v>
      </c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</row>
    <row r="10" spans="2:53" ht="15" hidden="1">
      <c r="B10" s="235" t="s">
        <v>177</v>
      </c>
      <c r="C10" s="235"/>
      <c r="D10" s="231">
        <v>0</v>
      </c>
      <c r="E10" s="232">
        <v>0</v>
      </c>
      <c r="F10" s="231">
        <v>0</v>
      </c>
      <c r="G10" s="231">
        <v>0</v>
      </c>
      <c r="H10" s="641">
        <v>0</v>
      </c>
      <c r="I10" s="642"/>
      <c r="J10" s="641">
        <v>0</v>
      </c>
      <c r="K10" s="642"/>
      <c r="L10" s="231">
        <v>0</v>
      </c>
      <c r="M10" s="230">
        <f t="shared" si="0"/>
        <v>0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</row>
    <row r="11" spans="2:53" ht="15">
      <c r="B11" s="236" t="s">
        <v>178</v>
      </c>
      <c r="C11" s="236"/>
      <c r="D11" s="237">
        <f>D5+D6+D7-D8+D9-D10</f>
        <v>0</v>
      </c>
      <c r="E11" s="237">
        <f aca="true" t="shared" si="1" ref="E11:M11">E5+E6+E7-E8+E9-E10</f>
        <v>0</v>
      </c>
      <c r="F11" s="237">
        <f t="shared" si="1"/>
        <v>0</v>
      </c>
      <c r="G11" s="237">
        <f t="shared" si="1"/>
        <v>0</v>
      </c>
      <c r="H11" s="635">
        <f t="shared" si="1"/>
        <v>0</v>
      </c>
      <c r="I11" s="636"/>
      <c r="J11" s="635">
        <f t="shared" si="1"/>
        <v>0</v>
      </c>
      <c r="K11" s="636"/>
      <c r="L11" s="237">
        <f t="shared" si="1"/>
        <v>0</v>
      </c>
      <c r="M11" s="237">
        <f t="shared" si="1"/>
        <v>0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</row>
    <row r="12" spans="2:53" ht="15">
      <c r="B12" s="235" t="s">
        <v>179</v>
      </c>
      <c r="C12" s="235"/>
      <c r="D12" s="231"/>
      <c r="E12" s="232"/>
      <c r="F12" s="231"/>
      <c r="G12" s="231"/>
      <c r="H12" s="639"/>
      <c r="I12" s="640"/>
      <c r="J12" s="667"/>
      <c r="K12" s="668"/>
      <c r="L12" s="231"/>
      <c r="M12" s="230">
        <f>SUM(D12:L12)</f>
        <v>0</v>
      </c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</row>
    <row r="13" spans="2:53" ht="15">
      <c r="B13" s="235" t="s">
        <v>180</v>
      </c>
      <c r="C13" s="235"/>
      <c r="D13" s="231"/>
      <c r="E13" s="232"/>
      <c r="F13" s="231"/>
      <c r="G13" s="231"/>
      <c r="H13" s="639"/>
      <c r="I13" s="640"/>
      <c r="J13" s="639"/>
      <c r="K13" s="640"/>
      <c r="L13" s="231"/>
      <c r="M13" s="230">
        <f>SUM(D13:L13)</f>
        <v>0</v>
      </c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</row>
    <row r="14" spans="2:53" ht="15">
      <c r="B14" s="669" t="s">
        <v>181</v>
      </c>
      <c r="C14" s="670"/>
      <c r="D14" s="231"/>
      <c r="E14" s="232"/>
      <c r="F14" s="231"/>
      <c r="G14" s="231"/>
      <c r="H14" s="639"/>
      <c r="I14" s="640"/>
      <c r="J14" s="639"/>
      <c r="K14" s="640"/>
      <c r="L14" s="231"/>
      <c r="M14" s="230">
        <f>SUM(D14:L14)</f>
        <v>0</v>
      </c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</row>
    <row r="15" spans="2:53" ht="15">
      <c r="B15" s="675" t="s">
        <v>182</v>
      </c>
      <c r="C15" s="676"/>
      <c r="D15" s="231"/>
      <c r="E15" s="232"/>
      <c r="F15" s="231"/>
      <c r="G15" s="238"/>
      <c r="H15" s="641"/>
      <c r="I15" s="642"/>
      <c r="J15" s="641"/>
      <c r="K15" s="642"/>
      <c r="L15" s="231"/>
      <c r="M15" s="230">
        <f>SUM(D15:L15)</f>
        <v>0</v>
      </c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</row>
    <row r="16" spans="2:53" ht="15">
      <c r="B16" s="671" t="s">
        <v>183</v>
      </c>
      <c r="C16" s="672"/>
      <c r="D16" s="237">
        <f>D11-D12-D13-D14+D15</f>
        <v>0</v>
      </c>
      <c r="E16" s="237">
        <f aca="true" t="shared" si="2" ref="E16:M16">E11-E12-E13-E14+E15</f>
        <v>0</v>
      </c>
      <c r="F16" s="237">
        <f t="shared" si="2"/>
        <v>0</v>
      </c>
      <c r="G16" s="237">
        <f t="shared" si="2"/>
        <v>0</v>
      </c>
      <c r="H16" s="673">
        <f t="shared" si="2"/>
        <v>0</v>
      </c>
      <c r="I16" s="674"/>
      <c r="J16" s="673">
        <f t="shared" si="2"/>
        <v>0</v>
      </c>
      <c r="K16" s="674"/>
      <c r="L16" s="237">
        <f t="shared" si="2"/>
        <v>0</v>
      </c>
      <c r="M16" s="237">
        <f t="shared" si="2"/>
        <v>0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</row>
    <row r="17" spans="2:53" ht="8.25" customHeight="1">
      <c r="B17" s="309"/>
      <c r="C17" s="240"/>
      <c r="D17" s="314"/>
      <c r="E17" s="314"/>
      <c r="F17" s="314"/>
      <c r="G17" s="314"/>
      <c r="H17" s="315"/>
      <c r="I17" s="315"/>
      <c r="J17" s="315"/>
      <c r="K17" s="315"/>
      <c r="L17" s="314"/>
      <c r="M17" s="316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</row>
    <row r="18" spans="2:53" ht="15" hidden="1">
      <c r="B18" s="307" t="s">
        <v>279</v>
      </c>
      <c r="C18" s="240"/>
      <c r="D18" s="317"/>
      <c r="E18" s="314"/>
      <c r="F18" s="317"/>
      <c r="G18" s="317"/>
      <c r="H18" s="315"/>
      <c r="I18" s="315"/>
      <c r="J18" s="318"/>
      <c r="K18" s="319"/>
      <c r="L18" s="314"/>
      <c r="M18" s="317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</row>
    <row r="19" spans="2:53" ht="15" hidden="1">
      <c r="B19" s="308" t="s">
        <v>42</v>
      </c>
      <c r="C19" s="234"/>
      <c r="D19" s="321"/>
      <c r="E19" s="322"/>
      <c r="F19" s="321"/>
      <c r="G19" s="321"/>
      <c r="H19" s="681"/>
      <c r="I19" s="682"/>
      <c r="J19" s="681"/>
      <c r="K19" s="682"/>
      <c r="L19" s="322"/>
      <c r="M19" s="230">
        <f>SUM(D19:L19)</f>
        <v>0</v>
      </c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</row>
    <row r="20" spans="2:53" ht="15" hidden="1">
      <c r="B20" s="306" t="s">
        <v>45</v>
      </c>
      <c r="C20" s="320"/>
      <c r="D20" s="323"/>
      <c r="E20" s="324"/>
      <c r="F20" s="323"/>
      <c r="G20" s="323"/>
      <c r="H20" s="683"/>
      <c r="I20" s="684"/>
      <c r="J20" s="683"/>
      <c r="K20" s="684"/>
      <c r="L20" s="324"/>
      <c r="M20" s="230">
        <f>SUM(D20:L20)</f>
        <v>0</v>
      </c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</row>
    <row r="21" spans="2:53" ht="15" hidden="1">
      <c r="B21" s="307" t="s">
        <v>280</v>
      </c>
      <c r="C21" s="240"/>
      <c r="D21" s="237">
        <f>D19+D20</f>
        <v>0</v>
      </c>
      <c r="E21" s="237">
        <f aca="true" t="shared" si="3" ref="E21:M21">E19+E20</f>
        <v>0</v>
      </c>
      <c r="F21" s="237">
        <f t="shared" si="3"/>
        <v>0</v>
      </c>
      <c r="G21" s="237">
        <f t="shared" si="3"/>
        <v>0</v>
      </c>
      <c r="H21" s="635">
        <f t="shared" si="3"/>
        <v>0</v>
      </c>
      <c r="I21" s="636"/>
      <c r="J21" s="635">
        <f t="shared" si="3"/>
        <v>0</v>
      </c>
      <c r="K21" s="636"/>
      <c r="L21" s="237">
        <f t="shared" si="3"/>
        <v>0</v>
      </c>
      <c r="M21" s="237">
        <f t="shared" si="3"/>
        <v>0</v>
      </c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</row>
    <row r="22" spans="2:53" ht="7.5" customHeight="1" hidden="1">
      <c r="B22" s="239"/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</row>
    <row r="23" spans="2:53" ht="15">
      <c r="B23" s="677" t="s">
        <v>184</v>
      </c>
      <c r="C23" s="678"/>
      <c r="D23" s="243"/>
      <c r="E23" s="243"/>
      <c r="F23" s="243"/>
      <c r="G23" s="243"/>
      <c r="H23" s="679"/>
      <c r="I23" s="680"/>
      <c r="J23" s="679"/>
      <c r="K23" s="680"/>
      <c r="L23" s="243"/>
      <c r="M23" s="244">
        <f>SUM(D23:L23)</f>
        <v>0</v>
      </c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</row>
    <row r="24" spans="2:53" ht="8.25" customHeight="1">
      <c r="B24" s="245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8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</row>
    <row r="25" spans="2:64" ht="16.5" customHeight="1">
      <c r="B25" s="690" t="s">
        <v>185</v>
      </c>
      <c r="C25" s="691"/>
      <c r="D25" s="691"/>
      <c r="E25" s="691"/>
      <c r="F25" s="691"/>
      <c r="G25" s="691"/>
      <c r="H25" s="691"/>
      <c r="I25" s="692"/>
      <c r="J25" s="249"/>
      <c r="K25" s="687" t="s">
        <v>186</v>
      </c>
      <c r="L25" s="693"/>
      <c r="M25" s="688"/>
      <c r="N25" s="222"/>
      <c r="O25" s="694" t="s">
        <v>187</v>
      </c>
      <c r="P25" s="652"/>
      <c r="Q25" s="652"/>
      <c r="R25" s="653"/>
      <c r="S25" s="222"/>
      <c r="T25" s="695" t="s">
        <v>188</v>
      </c>
      <c r="U25" s="696"/>
      <c r="V25" s="696"/>
      <c r="W25" s="696"/>
      <c r="X25" s="696"/>
      <c r="Y25" s="689" t="s">
        <v>189</v>
      </c>
      <c r="Z25" s="689" t="s">
        <v>190</v>
      </c>
      <c r="AA25" s="685" t="s">
        <v>191</v>
      </c>
      <c r="AB25" s="685" t="s">
        <v>192</v>
      </c>
      <c r="AC25" s="685" t="s">
        <v>193</v>
      </c>
      <c r="AD25" s="685" t="s">
        <v>194</v>
      </c>
      <c r="AE25" s="685" t="s">
        <v>195</v>
      </c>
      <c r="AF25" s="703" t="s">
        <v>196</v>
      </c>
      <c r="AG25" s="685" t="s">
        <v>197</v>
      </c>
      <c r="AH25" s="685" t="s">
        <v>198</v>
      </c>
      <c r="AI25" s="685" t="s">
        <v>199</v>
      </c>
      <c r="AJ25" s="685" t="s">
        <v>200</v>
      </c>
      <c r="AK25" s="685" t="s">
        <v>201</v>
      </c>
      <c r="AL25" s="250"/>
      <c r="AM25" s="685" t="s">
        <v>202</v>
      </c>
      <c r="AN25" s="685" t="s">
        <v>203</v>
      </c>
      <c r="AO25" s="685" t="s">
        <v>204</v>
      </c>
      <c r="AP25" s="685" t="s">
        <v>205</v>
      </c>
      <c r="AQ25" s="685" t="s">
        <v>206</v>
      </c>
      <c r="AR25" s="685" t="s">
        <v>207</v>
      </c>
      <c r="AS25" s="685" t="s">
        <v>208</v>
      </c>
      <c r="AT25" s="685" t="s">
        <v>209</v>
      </c>
      <c r="AU25" s="685" t="s">
        <v>210</v>
      </c>
      <c r="AV25" s="250"/>
      <c r="AW25" s="250"/>
      <c r="AX25" s="250"/>
      <c r="AY25" s="250"/>
      <c r="AZ25" s="250"/>
      <c r="BA25" s="250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</row>
    <row r="26" spans="2:64" ht="15">
      <c r="B26" s="252" t="s">
        <v>15</v>
      </c>
      <c r="C26" s="686" t="s">
        <v>211</v>
      </c>
      <c r="D26" s="686"/>
      <c r="E26" s="253" t="s">
        <v>212</v>
      </c>
      <c r="F26" s="254" t="s">
        <v>213</v>
      </c>
      <c r="G26" s="255" t="s">
        <v>214</v>
      </c>
      <c r="H26" s="256" t="s">
        <v>215</v>
      </c>
      <c r="I26" s="257" t="s">
        <v>216</v>
      </c>
      <c r="J26" s="258"/>
      <c r="K26" s="687" t="s">
        <v>217</v>
      </c>
      <c r="L26" s="688"/>
      <c r="M26" s="253" t="s">
        <v>218</v>
      </c>
      <c r="N26" s="222"/>
      <c r="O26" s="259"/>
      <c r="P26" s="222"/>
      <c r="Q26" s="259"/>
      <c r="R26" s="259"/>
      <c r="S26" s="222"/>
      <c r="T26" s="260" t="s">
        <v>166</v>
      </c>
      <c r="U26" s="260" t="s">
        <v>79</v>
      </c>
      <c r="V26" s="260" t="s">
        <v>219</v>
      </c>
      <c r="W26" s="260" t="s">
        <v>220</v>
      </c>
      <c r="X26" s="260" t="s">
        <v>221</v>
      </c>
      <c r="Y26" s="689"/>
      <c r="Z26" s="689"/>
      <c r="AA26" s="685"/>
      <c r="AB26" s="685"/>
      <c r="AC26" s="685"/>
      <c r="AD26" s="685"/>
      <c r="AE26" s="685"/>
      <c r="AF26" s="704"/>
      <c r="AG26" s="685"/>
      <c r="AH26" s="685"/>
      <c r="AI26" s="685"/>
      <c r="AJ26" s="685"/>
      <c r="AK26" s="685"/>
      <c r="AL26" s="250"/>
      <c r="AM26" s="685"/>
      <c r="AN26" s="685"/>
      <c r="AO26" s="685"/>
      <c r="AP26" s="685"/>
      <c r="AQ26" s="685"/>
      <c r="AR26" s="685"/>
      <c r="AS26" s="685"/>
      <c r="AT26" s="685"/>
      <c r="AU26" s="685"/>
      <c r="AV26" s="250"/>
      <c r="AW26" s="250"/>
      <c r="AX26" s="250"/>
      <c r="AY26" s="250"/>
      <c r="AZ26" s="250"/>
      <c r="BA26" s="250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</row>
    <row r="27" spans="2:53" ht="15">
      <c r="B27" s="261"/>
      <c r="C27" s="701"/>
      <c r="D27" s="702"/>
      <c r="E27" s="262"/>
      <c r="F27" s="263"/>
      <c r="G27" s="264">
        <f>E27-F27</f>
        <v>0</v>
      </c>
      <c r="H27" s="265">
        <v>1</v>
      </c>
      <c r="I27" s="266"/>
      <c r="J27" s="267">
        <f>IF(G27-SUM(T27:AU27)=0,0,"X")</f>
        <v>0</v>
      </c>
      <c r="K27" s="705"/>
      <c r="L27" s="706"/>
      <c r="M27" s="268"/>
      <c r="N27" s="222"/>
      <c r="O27" s="269" t="s">
        <v>223</v>
      </c>
      <c r="P27" s="270" t="s">
        <v>224</v>
      </c>
      <c r="Q27" s="269" t="s">
        <v>225</v>
      </c>
      <c r="R27" s="271" t="s">
        <v>226</v>
      </c>
      <c r="S27" s="222"/>
      <c r="T27" s="272">
        <f aca="true" t="shared" si="4" ref="T27:T56">IF(I27="bcos",G27,0)</f>
        <v>0</v>
      </c>
      <c r="U27" s="272">
        <f>IF($I27="fcos",$G27,0)</f>
        <v>0</v>
      </c>
      <c r="V27" s="272">
        <f>IF($I27="ccos",$G27,0)</f>
        <v>0</v>
      </c>
      <c r="W27" s="272">
        <f>IF($I27="ocos",$G27,0)</f>
        <v>0</v>
      </c>
      <c r="X27" s="272">
        <f>IF($I27="acom",$G27,0)</f>
        <v>0</v>
      </c>
      <c r="Y27" s="272">
        <f>IF($I27="cln",$G27,0)</f>
        <v>0</v>
      </c>
      <c r="Z27" s="272">
        <f>IF($I27="gdn",$G27,0)</f>
        <v>0</v>
      </c>
      <c r="AA27" s="272">
        <f>IF($I27="repe",$G27,0)</f>
        <v>0</v>
      </c>
      <c r="AB27" s="272">
        <f>IF($I27="repp",$G27,0)</f>
        <v>0</v>
      </c>
      <c r="AC27" s="272">
        <f>IF($I27="mkt",$G27,0)</f>
        <v>0</v>
      </c>
      <c r="AD27" s="272">
        <f>IF($I27="pstat",$G27,0)</f>
        <v>0</v>
      </c>
      <c r="AE27" s="272">
        <f>IF($I27="tvl",$G27,0)</f>
        <v>0</v>
      </c>
      <c r="AF27" s="272">
        <f>IF($I27="trn",$G27,0)</f>
        <v>0</v>
      </c>
      <c r="AG27" s="272">
        <f>IF($I27="mtr",$G27,0)</f>
        <v>0</v>
      </c>
      <c r="AH27" s="272">
        <f>IF($I27="don",$G27,0)</f>
        <v>0</v>
      </c>
      <c r="AI27" s="272">
        <f>IF($I27="watd",$G27,0)</f>
        <v>0</v>
      </c>
      <c r="AJ27" s="272">
        <f>IF($I27="snd",$G27,0)</f>
        <v>0</v>
      </c>
      <c r="AK27" s="272">
        <f>IF($I27="drw",$G27,0)</f>
        <v>0</v>
      </c>
      <c r="AL27" s="273"/>
      <c r="AM27" s="272">
        <f>IF($I27="elec",$G27,0)</f>
        <v>0</v>
      </c>
      <c r="AN27" s="272">
        <f>IF($I27="gas",$G27,0)</f>
        <v>0</v>
      </c>
      <c r="AO27" s="272">
        <f>IF($I27="wat",$G27,0)</f>
        <v>0</v>
      </c>
      <c r="AP27" s="272">
        <f>IF($I27="tel",$G27,0)</f>
        <v>0</v>
      </c>
      <c r="AQ27" s="272">
        <f>IF($I27="eqh",$G27,0)</f>
        <v>0</v>
      </c>
      <c r="AR27" s="272">
        <f>IF($I27="ins",$G27,0)</f>
        <v>0</v>
      </c>
      <c r="AS27" s="272">
        <f>IF($I27="lic",$G27,0)</f>
        <v>0</v>
      </c>
      <c r="AT27" s="272">
        <f>IF($I27="ent",$G27,0)</f>
        <v>0</v>
      </c>
      <c r="AU27" s="272">
        <f>IF($I27="ccom",$G27,0)</f>
        <v>0</v>
      </c>
      <c r="AV27" s="222"/>
      <c r="AW27" s="222"/>
      <c r="AX27" s="222"/>
      <c r="AY27" s="222"/>
      <c r="AZ27" s="222"/>
      <c r="BA27" s="222"/>
    </row>
    <row r="28" spans="2:53" ht="15">
      <c r="B28" s="274"/>
      <c r="C28" s="697"/>
      <c r="D28" s="698"/>
      <c r="E28" s="275"/>
      <c r="F28" s="268"/>
      <c r="G28" s="264">
        <f aca="true" t="shared" si="5" ref="G28:G56">E28-F28</f>
        <v>0</v>
      </c>
      <c r="H28" s="276">
        <f>H27+1</f>
        <v>2</v>
      </c>
      <c r="I28" s="277"/>
      <c r="J28" s="267">
        <f aca="true" t="shared" si="6" ref="J28:J57">IF(G28-SUM(T28:AU28)=0,0,"X")</f>
        <v>0</v>
      </c>
      <c r="K28" s="699"/>
      <c r="L28" s="700"/>
      <c r="M28" s="268"/>
      <c r="N28" s="222"/>
      <c r="O28" s="269" t="s">
        <v>228</v>
      </c>
      <c r="P28" s="270" t="s">
        <v>229</v>
      </c>
      <c r="Q28" s="269" t="s">
        <v>230</v>
      </c>
      <c r="R28" s="271" t="s">
        <v>231</v>
      </c>
      <c r="S28" s="222"/>
      <c r="T28" s="228">
        <f t="shared" si="4"/>
        <v>0</v>
      </c>
      <c r="U28" s="228">
        <f aca="true" t="shared" si="7" ref="U28:U56">IF($I28="fcos",$G28,0)</f>
        <v>0</v>
      </c>
      <c r="V28" s="228">
        <f aca="true" t="shared" si="8" ref="V28:V56">IF($I28="ccos",$G28,0)</f>
        <v>0</v>
      </c>
      <c r="W28" s="228">
        <f aca="true" t="shared" si="9" ref="W28:W56">IF($I28="ocos",$G28,0)</f>
        <v>0</v>
      </c>
      <c r="X28" s="228">
        <f aca="true" t="shared" si="10" ref="X28:X56">IF($I28="acom",$G28,0)</f>
        <v>0</v>
      </c>
      <c r="Y28" s="228">
        <f aca="true" t="shared" si="11" ref="Y28:Y56">IF($I28="cln",$G28,0)</f>
        <v>0</v>
      </c>
      <c r="Z28" s="228">
        <f aca="true" t="shared" si="12" ref="Z28:Z56">IF($I28="gdn",$G28,0)</f>
        <v>0</v>
      </c>
      <c r="AA28" s="228">
        <f aca="true" t="shared" si="13" ref="AA28:AA56">IF($I28="repe",$G28,0)</f>
        <v>0</v>
      </c>
      <c r="AB28" s="228">
        <f aca="true" t="shared" si="14" ref="AB28:AB56">IF($I28="repp",$G28,0)</f>
        <v>0</v>
      </c>
      <c r="AC28" s="228">
        <f aca="true" t="shared" si="15" ref="AC28:AC56">IF($I28="mkt",$G28,0)</f>
        <v>0</v>
      </c>
      <c r="AD28" s="228">
        <f aca="true" t="shared" si="16" ref="AD28:AD56">IF($I28="pstat",$G28,0)</f>
        <v>0</v>
      </c>
      <c r="AE28" s="228">
        <f aca="true" t="shared" si="17" ref="AE28:AE56">IF($I28="tvl",$G28,0)</f>
        <v>0</v>
      </c>
      <c r="AF28" s="228">
        <f aca="true" t="shared" si="18" ref="AF28:AF56">IF($I28="trn",$G28,0)</f>
        <v>0</v>
      </c>
      <c r="AG28" s="228">
        <f aca="true" t="shared" si="19" ref="AG28:AG56">IF($I28="mtr",$G28,0)</f>
        <v>0</v>
      </c>
      <c r="AH28" s="228">
        <f aca="true" t="shared" si="20" ref="AH28:AH56">IF($I28="don",$G28,0)</f>
        <v>0</v>
      </c>
      <c r="AI28" s="228">
        <f aca="true" t="shared" si="21" ref="AI28:AI56">IF($I28="watd",$G28,0)</f>
        <v>0</v>
      </c>
      <c r="AJ28" s="228">
        <f aca="true" t="shared" si="22" ref="AJ28:AJ56">IF($I28="snd",$G28,0)</f>
        <v>0</v>
      </c>
      <c r="AK28" s="228">
        <f aca="true" t="shared" si="23" ref="AK28:AK56">IF($I28="drw",$G28,0)</f>
        <v>0</v>
      </c>
      <c r="AL28" s="273"/>
      <c r="AM28" s="228">
        <f aca="true" t="shared" si="24" ref="AM28:AM56">IF($I28="elec",$G28,0)</f>
        <v>0</v>
      </c>
      <c r="AN28" s="228">
        <f aca="true" t="shared" si="25" ref="AN28:AN56">IF($I28="gas",$G28,0)</f>
        <v>0</v>
      </c>
      <c r="AO28" s="228">
        <f aca="true" t="shared" si="26" ref="AO28:AO56">IF($I28="wat",$G28,0)</f>
        <v>0</v>
      </c>
      <c r="AP28" s="228">
        <f aca="true" t="shared" si="27" ref="AP28:AP56">IF($I28="tel",$G28,0)</f>
        <v>0</v>
      </c>
      <c r="AQ28" s="228">
        <f aca="true" t="shared" si="28" ref="AQ28:AQ56">IF($I28="eqh",$G28,0)</f>
        <v>0</v>
      </c>
      <c r="AR28" s="228">
        <f aca="true" t="shared" si="29" ref="AR28:AR56">IF($I28="ins",$G28,0)</f>
        <v>0</v>
      </c>
      <c r="AS28" s="228">
        <f aca="true" t="shared" si="30" ref="AS28:AS56">IF($I28="lic",$G28,0)</f>
        <v>0</v>
      </c>
      <c r="AT28" s="228">
        <f aca="true" t="shared" si="31" ref="AT28:AT56">IF($I28="ent",$G28,0)</f>
        <v>0</v>
      </c>
      <c r="AU28" s="228">
        <f aca="true" t="shared" si="32" ref="AU28:AU56">IF($I28="ccom",$G28,0)</f>
        <v>0</v>
      </c>
      <c r="AV28" s="222"/>
      <c r="AW28" s="222"/>
      <c r="AX28" s="222"/>
      <c r="AY28" s="222"/>
      <c r="AZ28" s="222"/>
      <c r="BA28" s="222"/>
    </row>
    <row r="29" spans="2:53" ht="15">
      <c r="B29" s="274"/>
      <c r="C29" s="697"/>
      <c r="D29" s="698"/>
      <c r="E29" s="275"/>
      <c r="F29" s="268"/>
      <c r="G29" s="264">
        <f t="shared" si="5"/>
        <v>0</v>
      </c>
      <c r="H29" s="276">
        <f aca="true" t="shared" si="33" ref="H29:H56">H28+1</f>
        <v>3</v>
      </c>
      <c r="I29" s="277"/>
      <c r="J29" s="267">
        <f t="shared" si="6"/>
        <v>0</v>
      </c>
      <c r="K29" s="699"/>
      <c r="L29" s="700"/>
      <c r="M29" s="268"/>
      <c r="N29" s="222"/>
      <c r="O29" s="269" t="s">
        <v>233</v>
      </c>
      <c r="P29" s="270" t="s">
        <v>234</v>
      </c>
      <c r="Q29" s="269" t="s">
        <v>235</v>
      </c>
      <c r="R29" s="271" t="s">
        <v>236</v>
      </c>
      <c r="S29" s="222"/>
      <c r="T29" s="228">
        <f t="shared" si="4"/>
        <v>0</v>
      </c>
      <c r="U29" s="228">
        <f t="shared" si="7"/>
        <v>0</v>
      </c>
      <c r="V29" s="228">
        <f t="shared" si="8"/>
        <v>0</v>
      </c>
      <c r="W29" s="228">
        <f t="shared" si="9"/>
        <v>0</v>
      </c>
      <c r="X29" s="228">
        <f t="shared" si="10"/>
        <v>0</v>
      </c>
      <c r="Y29" s="228">
        <f t="shared" si="11"/>
        <v>0</v>
      </c>
      <c r="Z29" s="228">
        <f t="shared" si="12"/>
        <v>0</v>
      </c>
      <c r="AA29" s="228">
        <f t="shared" si="13"/>
        <v>0</v>
      </c>
      <c r="AB29" s="228">
        <f t="shared" si="14"/>
        <v>0</v>
      </c>
      <c r="AC29" s="228">
        <f t="shared" si="15"/>
        <v>0</v>
      </c>
      <c r="AD29" s="228">
        <f t="shared" si="16"/>
        <v>0</v>
      </c>
      <c r="AE29" s="228">
        <f t="shared" si="17"/>
        <v>0</v>
      </c>
      <c r="AF29" s="228">
        <f t="shared" si="18"/>
        <v>0</v>
      </c>
      <c r="AG29" s="228">
        <f t="shared" si="19"/>
        <v>0</v>
      </c>
      <c r="AH29" s="228">
        <f t="shared" si="20"/>
        <v>0</v>
      </c>
      <c r="AI29" s="228">
        <f t="shared" si="21"/>
        <v>0</v>
      </c>
      <c r="AJ29" s="228">
        <f t="shared" si="22"/>
        <v>0</v>
      </c>
      <c r="AK29" s="228">
        <f t="shared" si="23"/>
        <v>0</v>
      </c>
      <c r="AL29" s="273"/>
      <c r="AM29" s="228">
        <f t="shared" si="24"/>
        <v>0</v>
      </c>
      <c r="AN29" s="228">
        <f t="shared" si="25"/>
        <v>0</v>
      </c>
      <c r="AO29" s="228">
        <f t="shared" si="26"/>
        <v>0</v>
      </c>
      <c r="AP29" s="228">
        <f t="shared" si="27"/>
        <v>0</v>
      </c>
      <c r="AQ29" s="228">
        <f t="shared" si="28"/>
        <v>0</v>
      </c>
      <c r="AR29" s="228">
        <f t="shared" si="29"/>
        <v>0</v>
      </c>
      <c r="AS29" s="228">
        <f t="shared" si="30"/>
        <v>0</v>
      </c>
      <c r="AT29" s="228">
        <f t="shared" si="31"/>
        <v>0</v>
      </c>
      <c r="AU29" s="228">
        <f t="shared" si="32"/>
        <v>0</v>
      </c>
      <c r="AV29" s="222"/>
      <c r="AW29" s="222"/>
      <c r="AX29" s="222"/>
      <c r="AY29" s="222"/>
      <c r="AZ29" s="222"/>
      <c r="BA29" s="222"/>
    </row>
    <row r="30" spans="2:53" ht="15">
      <c r="B30" s="274"/>
      <c r="C30" s="697"/>
      <c r="D30" s="698"/>
      <c r="E30" s="275"/>
      <c r="F30" s="268"/>
      <c r="G30" s="264">
        <f t="shared" si="5"/>
        <v>0</v>
      </c>
      <c r="H30" s="276">
        <f t="shared" si="33"/>
        <v>4</v>
      </c>
      <c r="I30" s="277"/>
      <c r="J30" s="267">
        <f t="shared" si="6"/>
        <v>0</v>
      </c>
      <c r="K30" s="699"/>
      <c r="L30" s="700"/>
      <c r="M30" s="268"/>
      <c r="N30" s="222"/>
      <c r="O30" s="269" t="s">
        <v>237</v>
      </c>
      <c r="P30" s="270" t="s">
        <v>198</v>
      </c>
      <c r="Q30" s="269" t="s">
        <v>238</v>
      </c>
      <c r="R30" s="271" t="s">
        <v>239</v>
      </c>
      <c r="S30" s="222"/>
      <c r="T30" s="228">
        <f t="shared" si="4"/>
        <v>0</v>
      </c>
      <c r="U30" s="228">
        <f t="shared" si="7"/>
        <v>0</v>
      </c>
      <c r="V30" s="228">
        <f t="shared" si="8"/>
        <v>0</v>
      </c>
      <c r="W30" s="228">
        <f t="shared" si="9"/>
        <v>0</v>
      </c>
      <c r="X30" s="228">
        <f t="shared" si="10"/>
        <v>0</v>
      </c>
      <c r="Y30" s="228">
        <f t="shared" si="11"/>
        <v>0</v>
      </c>
      <c r="Z30" s="228">
        <f t="shared" si="12"/>
        <v>0</v>
      </c>
      <c r="AA30" s="228">
        <f t="shared" si="13"/>
        <v>0</v>
      </c>
      <c r="AB30" s="228">
        <f t="shared" si="14"/>
        <v>0</v>
      </c>
      <c r="AC30" s="228">
        <f t="shared" si="15"/>
        <v>0</v>
      </c>
      <c r="AD30" s="228">
        <f t="shared" si="16"/>
        <v>0</v>
      </c>
      <c r="AE30" s="228">
        <f t="shared" si="17"/>
        <v>0</v>
      </c>
      <c r="AF30" s="228">
        <f t="shared" si="18"/>
        <v>0</v>
      </c>
      <c r="AG30" s="228">
        <f t="shared" si="19"/>
        <v>0</v>
      </c>
      <c r="AH30" s="228">
        <f t="shared" si="20"/>
        <v>0</v>
      </c>
      <c r="AI30" s="228">
        <f t="shared" si="21"/>
        <v>0</v>
      </c>
      <c r="AJ30" s="228">
        <f t="shared" si="22"/>
        <v>0</v>
      </c>
      <c r="AK30" s="228">
        <f t="shared" si="23"/>
        <v>0</v>
      </c>
      <c r="AL30" s="273"/>
      <c r="AM30" s="228">
        <f t="shared" si="24"/>
        <v>0</v>
      </c>
      <c r="AN30" s="228">
        <f t="shared" si="25"/>
        <v>0</v>
      </c>
      <c r="AO30" s="228">
        <f t="shared" si="26"/>
        <v>0</v>
      </c>
      <c r="AP30" s="228">
        <f t="shared" si="27"/>
        <v>0</v>
      </c>
      <c r="AQ30" s="228">
        <f t="shared" si="28"/>
        <v>0</v>
      </c>
      <c r="AR30" s="228">
        <f t="shared" si="29"/>
        <v>0</v>
      </c>
      <c r="AS30" s="228">
        <f t="shared" si="30"/>
        <v>0</v>
      </c>
      <c r="AT30" s="228">
        <f t="shared" si="31"/>
        <v>0</v>
      </c>
      <c r="AU30" s="228">
        <f t="shared" si="32"/>
        <v>0</v>
      </c>
      <c r="AV30" s="222"/>
      <c r="AW30" s="222"/>
      <c r="AX30" s="222"/>
      <c r="AY30" s="222"/>
      <c r="AZ30" s="222"/>
      <c r="BA30" s="222"/>
    </row>
    <row r="31" spans="2:53" ht="15">
      <c r="B31" s="274"/>
      <c r="C31" s="697"/>
      <c r="D31" s="698"/>
      <c r="E31" s="275"/>
      <c r="F31" s="268"/>
      <c r="G31" s="264">
        <f t="shared" si="5"/>
        <v>0</v>
      </c>
      <c r="H31" s="276">
        <f t="shared" si="33"/>
        <v>5</v>
      </c>
      <c r="I31" s="277"/>
      <c r="J31" s="267">
        <f t="shared" si="6"/>
        <v>0</v>
      </c>
      <c r="K31" s="699"/>
      <c r="L31" s="700"/>
      <c r="M31" s="268"/>
      <c r="N31" s="222"/>
      <c r="O31" s="269" t="s">
        <v>240</v>
      </c>
      <c r="P31" s="270" t="s">
        <v>201</v>
      </c>
      <c r="Q31" s="269" t="s">
        <v>241</v>
      </c>
      <c r="R31" s="271" t="s">
        <v>242</v>
      </c>
      <c r="S31" s="222"/>
      <c r="T31" s="228">
        <f t="shared" si="4"/>
        <v>0</v>
      </c>
      <c r="U31" s="228">
        <f t="shared" si="7"/>
        <v>0</v>
      </c>
      <c r="V31" s="228">
        <f t="shared" si="8"/>
        <v>0</v>
      </c>
      <c r="W31" s="228">
        <f t="shared" si="9"/>
        <v>0</v>
      </c>
      <c r="X31" s="228">
        <f t="shared" si="10"/>
        <v>0</v>
      </c>
      <c r="Y31" s="228">
        <f t="shared" si="11"/>
        <v>0</v>
      </c>
      <c r="Z31" s="228">
        <f t="shared" si="12"/>
        <v>0</v>
      </c>
      <c r="AA31" s="228">
        <f t="shared" si="13"/>
        <v>0</v>
      </c>
      <c r="AB31" s="228">
        <f t="shared" si="14"/>
        <v>0</v>
      </c>
      <c r="AC31" s="228">
        <f t="shared" si="15"/>
        <v>0</v>
      </c>
      <c r="AD31" s="228">
        <f t="shared" si="16"/>
        <v>0</v>
      </c>
      <c r="AE31" s="228">
        <f t="shared" si="17"/>
        <v>0</v>
      </c>
      <c r="AF31" s="228">
        <f t="shared" si="18"/>
        <v>0</v>
      </c>
      <c r="AG31" s="228">
        <f t="shared" si="19"/>
        <v>0</v>
      </c>
      <c r="AH31" s="228">
        <f t="shared" si="20"/>
        <v>0</v>
      </c>
      <c r="AI31" s="228">
        <f t="shared" si="21"/>
        <v>0</v>
      </c>
      <c r="AJ31" s="228">
        <f t="shared" si="22"/>
        <v>0</v>
      </c>
      <c r="AK31" s="228">
        <f t="shared" si="23"/>
        <v>0</v>
      </c>
      <c r="AL31" s="273"/>
      <c r="AM31" s="228">
        <f t="shared" si="24"/>
        <v>0</v>
      </c>
      <c r="AN31" s="228">
        <f t="shared" si="25"/>
        <v>0</v>
      </c>
      <c r="AO31" s="228">
        <f t="shared" si="26"/>
        <v>0</v>
      </c>
      <c r="AP31" s="228">
        <f t="shared" si="27"/>
        <v>0</v>
      </c>
      <c r="AQ31" s="228">
        <f t="shared" si="28"/>
        <v>0</v>
      </c>
      <c r="AR31" s="228">
        <f t="shared" si="29"/>
        <v>0</v>
      </c>
      <c r="AS31" s="228">
        <f t="shared" si="30"/>
        <v>0</v>
      </c>
      <c r="AT31" s="228">
        <f t="shared" si="31"/>
        <v>0</v>
      </c>
      <c r="AU31" s="228">
        <f t="shared" si="32"/>
        <v>0</v>
      </c>
      <c r="AV31" s="222"/>
      <c r="AW31" s="222"/>
      <c r="AX31" s="222"/>
      <c r="AY31" s="222"/>
      <c r="AZ31" s="222"/>
      <c r="BA31" s="222"/>
    </row>
    <row r="32" spans="2:53" ht="15">
      <c r="B32" s="274"/>
      <c r="C32" s="697"/>
      <c r="D32" s="698"/>
      <c r="E32" s="275"/>
      <c r="F32" s="268"/>
      <c r="G32" s="264">
        <f t="shared" si="5"/>
        <v>0</v>
      </c>
      <c r="H32" s="276">
        <f t="shared" si="33"/>
        <v>6</v>
      </c>
      <c r="I32" s="277"/>
      <c r="J32" s="267">
        <f t="shared" si="6"/>
        <v>0</v>
      </c>
      <c r="K32" s="699"/>
      <c r="L32" s="700"/>
      <c r="M32" s="268"/>
      <c r="N32" s="222"/>
      <c r="O32" s="269" t="s">
        <v>227</v>
      </c>
      <c r="P32" s="270" t="s">
        <v>243</v>
      </c>
      <c r="Q32" s="269" t="s">
        <v>203</v>
      </c>
      <c r="R32" s="271" t="s">
        <v>203</v>
      </c>
      <c r="S32" s="222"/>
      <c r="T32" s="228">
        <f t="shared" si="4"/>
        <v>0</v>
      </c>
      <c r="U32" s="228">
        <f t="shared" si="7"/>
        <v>0</v>
      </c>
      <c r="V32" s="228">
        <f t="shared" si="8"/>
        <v>0</v>
      </c>
      <c r="W32" s="228">
        <f t="shared" si="9"/>
        <v>0</v>
      </c>
      <c r="X32" s="228">
        <f t="shared" si="10"/>
        <v>0</v>
      </c>
      <c r="Y32" s="228">
        <f t="shared" si="11"/>
        <v>0</v>
      </c>
      <c r="Z32" s="228">
        <f t="shared" si="12"/>
        <v>0</v>
      </c>
      <c r="AA32" s="228">
        <f t="shared" si="13"/>
        <v>0</v>
      </c>
      <c r="AB32" s="228">
        <f t="shared" si="14"/>
        <v>0</v>
      </c>
      <c r="AC32" s="228">
        <f t="shared" si="15"/>
        <v>0</v>
      </c>
      <c r="AD32" s="228">
        <f t="shared" si="16"/>
        <v>0</v>
      </c>
      <c r="AE32" s="228">
        <f t="shared" si="17"/>
        <v>0</v>
      </c>
      <c r="AF32" s="228">
        <f t="shared" si="18"/>
        <v>0</v>
      </c>
      <c r="AG32" s="228">
        <f t="shared" si="19"/>
        <v>0</v>
      </c>
      <c r="AH32" s="228">
        <f t="shared" si="20"/>
        <v>0</v>
      </c>
      <c r="AI32" s="228">
        <f t="shared" si="21"/>
        <v>0</v>
      </c>
      <c r="AJ32" s="228">
        <f t="shared" si="22"/>
        <v>0</v>
      </c>
      <c r="AK32" s="228">
        <f t="shared" si="23"/>
        <v>0</v>
      </c>
      <c r="AL32" s="273"/>
      <c r="AM32" s="228">
        <f t="shared" si="24"/>
        <v>0</v>
      </c>
      <c r="AN32" s="228">
        <f t="shared" si="25"/>
        <v>0</v>
      </c>
      <c r="AO32" s="228">
        <f t="shared" si="26"/>
        <v>0</v>
      </c>
      <c r="AP32" s="228">
        <f t="shared" si="27"/>
        <v>0</v>
      </c>
      <c r="AQ32" s="228">
        <f t="shared" si="28"/>
        <v>0</v>
      </c>
      <c r="AR32" s="228">
        <f t="shared" si="29"/>
        <v>0</v>
      </c>
      <c r="AS32" s="228">
        <f t="shared" si="30"/>
        <v>0</v>
      </c>
      <c r="AT32" s="228">
        <f t="shared" si="31"/>
        <v>0</v>
      </c>
      <c r="AU32" s="228">
        <f t="shared" si="32"/>
        <v>0</v>
      </c>
      <c r="AV32" s="222"/>
      <c r="AW32" s="222"/>
      <c r="AX32" s="222"/>
      <c r="AY32" s="222"/>
      <c r="AZ32" s="222"/>
      <c r="BA32" s="222"/>
    </row>
    <row r="33" spans="2:53" ht="15">
      <c r="B33" s="274"/>
      <c r="C33" s="697"/>
      <c r="D33" s="698"/>
      <c r="E33" s="275"/>
      <c r="F33" s="268"/>
      <c r="G33" s="264">
        <f t="shared" si="5"/>
        <v>0</v>
      </c>
      <c r="H33" s="276">
        <f t="shared" si="33"/>
        <v>7</v>
      </c>
      <c r="I33" s="277"/>
      <c r="J33" s="267">
        <f t="shared" si="6"/>
        <v>0</v>
      </c>
      <c r="K33" s="699"/>
      <c r="L33" s="700"/>
      <c r="M33" s="268"/>
      <c r="N33" s="222"/>
      <c r="O33" s="269" t="s">
        <v>244</v>
      </c>
      <c r="P33" s="270" t="s">
        <v>245</v>
      </c>
      <c r="Q33" s="269" t="s">
        <v>246</v>
      </c>
      <c r="R33" s="271" t="s">
        <v>247</v>
      </c>
      <c r="S33" s="222"/>
      <c r="T33" s="228">
        <f t="shared" si="4"/>
        <v>0</v>
      </c>
      <c r="U33" s="228">
        <f t="shared" si="7"/>
        <v>0</v>
      </c>
      <c r="V33" s="228">
        <f t="shared" si="8"/>
        <v>0</v>
      </c>
      <c r="W33" s="228">
        <f t="shared" si="9"/>
        <v>0</v>
      </c>
      <c r="X33" s="228">
        <f t="shared" si="10"/>
        <v>0</v>
      </c>
      <c r="Y33" s="228">
        <f t="shared" si="11"/>
        <v>0</v>
      </c>
      <c r="Z33" s="228">
        <f t="shared" si="12"/>
        <v>0</v>
      </c>
      <c r="AA33" s="228">
        <f t="shared" si="13"/>
        <v>0</v>
      </c>
      <c r="AB33" s="228">
        <f t="shared" si="14"/>
        <v>0</v>
      </c>
      <c r="AC33" s="228">
        <f t="shared" si="15"/>
        <v>0</v>
      </c>
      <c r="AD33" s="228">
        <f t="shared" si="16"/>
        <v>0</v>
      </c>
      <c r="AE33" s="228">
        <f t="shared" si="17"/>
        <v>0</v>
      </c>
      <c r="AF33" s="228">
        <f t="shared" si="18"/>
        <v>0</v>
      </c>
      <c r="AG33" s="228">
        <f t="shared" si="19"/>
        <v>0</v>
      </c>
      <c r="AH33" s="228">
        <f t="shared" si="20"/>
        <v>0</v>
      </c>
      <c r="AI33" s="228">
        <f t="shared" si="21"/>
        <v>0</v>
      </c>
      <c r="AJ33" s="228">
        <f t="shared" si="22"/>
        <v>0</v>
      </c>
      <c r="AK33" s="228">
        <f t="shared" si="23"/>
        <v>0</v>
      </c>
      <c r="AL33" s="273"/>
      <c r="AM33" s="228">
        <f t="shared" si="24"/>
        <v>0</v>
      </c>
      <c r="AN33" s="228">
        <f t="shared" si="25"/>
        <v>0</v>
      </c>
      <c r="AO33" s="228">
        <f t="shared" si="26"/>
        <v>0</v>
      </c>
      <c r="AP33" s="228">
        <f t="shared" si="27"/>
        <v>0</v>
      </c>
      <c r="AQ33" s="228">
        <f t="shared" si="28"/>
        <v>0</v>
      </c>
      <c r="AR33" s="228">
        <f t="shared" si="29"/>
        <v>0</v>
      </c>
      <c r="AS33" s="228">
        <f t="shared" si="30"/>
        <v>0</v>
      </c>
      <c r="AT33" s="228">
        <f t="shared" si="31"/>
        <v>0</v>
      </c>
      <c r="AU33" s="228">
        <f t="shared" si="32"/>
        <v>0</v>
      </c>
      <c r="AV33" s="222"/>
      <c r="AW33" s="222"/>
      <c r="AX33" s="222"/>
      <c r="AY33" s="222"/>
      <c r="AZ33" s="222"/>
      <c r="BA33" s="222"/>
    </row>
    <row r="34" spans="2:53" ht="15">
      <c r="B34" s="274"/>
      <c r="C34" s="697"/>
      <c r="D34" s="698"/>
      <c r="E34" s="275"/>
      <c r="F34" s="268"/>
      <c r="G34" s="264">
        <f t="shared" si="5"/>
        <v>0</v>
      </c>
      <c r="H34" s="276">
        <f t="shared" si="33"/>
        <v>8</v>
      </c>
      <c r="I34" s="277"/>
      <c r="J34" s="267">
        <f t="shared" si="6"/>
        <v>0</v>
      </c>
      <c r="K34" s="699"/>
      <c r="L34" s="700"/>
      <c r="M34" s="268"/>
      <c r="N34" s="222"/>
      <c r="O34" s="269" t="s">
        <v>248</v>
      </c>
      <c r="P34" s="270" t="s">
        <v>249</v>
      </c>
      <c r="Q34" s="269" t="s">
        <v>250</v>
      </c>
      <c r="R34" s="271" t="s">
        <v>251</v>
      </c>
      <c r="S34" s="222"/>
      <c r="T34" s="228">
        <f t="shared" si="4"/>
        <v>0</v>
      </c>
      <c r="U34" s="228">
        <f t="shared" si="7"/>
        <v>0</v>
      </c>
      <c r="V34" s="228">
        <f t="shared" si="8"/>
        <v>0</v>
      </c>
      <c r="W34" s="228">
        <f t="shared" si="9"/>
        <v>0</v>
      </c>
      <c r="X34" s="228">
        <f t="shared" si="10"/>
        <v>0</v>
      </c>
      <c r="Y34" s="228">
        <f t="shared" si="11"/>
        <v>0</v>
      </c>
      <c r="Z34" s="228">
        <f t="shared" si="12"/>
        <v>0</v>
      </c>
      <c r="AA34" s="228">
        <f t="shared" si="13"/>
        <v>0</v>
      </c>
      <c r="AB34" s="228">
        <f t="shared" si="14"/>
        <v>0</v>
      </c>
      <c r="AC34" s="228">
        <f t="shared" si="15"/>
        <v>0</v>
      </c>
      <c r="AD34" s="228">
        <f t="shared" si="16"/>
        <v>0</v>
      </c>
      <c r="AE34" s="228">
        <f t="shared" si="17"/>
        <v>0</v>
      </c>
      <c r="AF34" s="228">
        <f t="shared" si="18"/>
        <v>0</v>
      </c>
      <c r="AG34" s="228">
        <f t="shared" si="19"/>
        <v>0</v>
      </c>
      <c r="AH34" s="228">
        <f t="shared" si="20"/>
        <v>0</v>
      </c>
      <c r="AI34" s="228">
        <f t="shared" si="21"/>
        <v>0</v>
      </c>
      <c r="AJ34" s="228">
        <f t="shared" si="22"/>
        <v>0</v>
      </c>
      <c r="AK34" s="228">
        <f t="shared" si="23"/>
        <v>0</v>
      </c>
      <c r="AL34" s="273"/>
      <c r="AM34" s="228">
        <f t="shared" si="24"/>
        <v>0</v>
      </c>
      <c r="AN34" s="228">
        <f t="shared" si="25"/>
        <v>0</v>
      </c>
      <c r="AO34" s="228">
        <f t="shared" si="26"/>
        <v>0</v>
      </c>
      <c r="AP34" s="228">
        <f t="shared" si="27"/>
        <v>0</v>
      </c>
      <c r="AQ34" s="228">
        <f t="shared" si="28"/>
        <v>0</v>
      </c>
      <c r="AR34" s="228">
        <f t="shared" si="29"/>
        <v>0</v>
      </c>
      <c r="AS34" s="228">
        <f t="shared" si="30"/>
        <v>0</v>
      </c>
      <c r="AT34" s="228">
        <f t="shared" si="31"/>
        <v>0</v>
      </c>
      <c r="AU34" s="228">
        <f t="shared" si="32"/>
        <v>0</v>
      </c>
      <c r="AV34" s="222"/>
      <c r="AW34" s="222"/>
      <c r="AX34" s="222"/>
      <c r="AY34" s="222"/>
      <c r="AZ34" s="222"/>
      <c r="BA34" s="222"/>
    </row>
    <row r="35" spans="2:53" ht="15">
      <c r="B35" s="274"/>
      <c r="C35" s="325"/>
      <c r="D35" s="278"/>
      <c r="E35" s="275"/>
      <c r="F35" s="268"/>
      <c r="G35" s="264">
        <f t="shared" si="5"/>
        <v>0</v>
      </c>
      <c r="H35" s="276">
        <f t="shared" si="33"/>
        <v>9</v>
      </c>
      <c r="I35" s="277"/>
      <c r="J35" s="267">
        <f t="shared" si="6"/>
        <v>0</v>
      </c>
      <c r="K35" s="699"/>
      <c r="L35" s="700"/>
      <c r="M35" s="268"/>
      <c r="N35" s="222"/>
      <c r="O35" s="269" t="s">
        <v>252</v>
      </c>
      <c r="P35" s="270" t="s">
        <v>253</v>
      </c>
      <c r="Q35" s="269" t="s">
        <v>254</v>
      </c>
      <c r="R35" s="271" t="s">
        <v>255</v>
      </c>
      <c r="S35" s="222"/>
      <c r="T35" s="228">
        <f t="shared" si="4"/>
        <v>0</v>
      </c>
      <c r="U35" s="228">
        <f t="shared" si="7"/>
        <v>0</v>
      </c>
      <c r="V35" s="228">
        <f t="shared" si="8"/>
        <v>0</v>
      </c>
      <c r="W35" s="228">
        <f t="shared" si="9"/>
        <v>0</v>
      </c>
      <c r="X35" s="228">
        <f t="shared" si="10"/>
        <v>0</v>
      </c>
      <c r="Y35" s="228">
        <f t="shared" si="11"/>
        <v>0</v>
      </c>
      <c r="Z35" s="228">
        <f t="shared" si="12"/>
        <v>0</v>
      </c>
      <c r="AA35" s="228">
        <f t="shared" si="13"/>
        <v>0</v>
      </c>
      <c r="AB35" s="228">
        <f t="shared" si="14"/>
        <v>0</v>
      </c>
      <c r="AC35" s="228">
        <f t="shared" si="15"/>
        <v>0</v>
      </c>
      <c r="AD35" s="228">
        <f t="shared" si="16"/>
        <v>0</v>
      </c>
      <c r="AE35" s="228">
        <f t="shared" si="17"/>
        <v>0</v>
      </c>
      <c r="AF35" s="228">
        <f t="shared" si="18"/>
        <v>0</v>
      </c>
      <c r="AG35" s="228">
        <f t="shared" si="19"/>
        <v>0</v>
      </c>
      <c r="AH35" s="228">
        <f t="shared" si="20"/>
        <v>0</v>
      </c>
      <c r="AI35" s="228">
        <f t="shared" si="21"/>
        <v>0</v>
      </c>
      <c r="AJ35" s="228">
        <f t="shared" si="22"/>
        <v>0</v>
      </c>
      <c r="AK35" s="228">
        <f t="shared" si="23"/>
        <v>0</v>
      </c>
      <c r="AL35" s="273"/>
      <c r="AM35" s="228">
        <f t="shared" si="24"/>
        <v>0</v>
      </c>
      <c r="AN35" s="228">
        <f t="shared" si="25"/>
        <v>0</v>
      </c>
      <c r="AO35" s="228">
        <f t="shared" si="26"/>
        <v>0</v>
      </c>
      <c r="AP35" s="228">
        <f t="shared" si="27"/>
        <v>0</v>
      </c>
      <c r="AQ35" s="228">
        <f t="shared" si="28"/>
        <v>0</v>
      </c>
      <c r="AR35" s="228">
        <f t="shared" si="29"/>
        <v>0</v>
      </c>
      <c r="AS35" s="228">
        <f t="shared" si="30"/>
        <v>0</v>
      </c>
      <c r="AT35" s="228">
        <f t="shared" si="31"/>
        <v>0</v>
      </c>
      <c r="AU35" s="228">
        <f t="shared" si="32"/>
        <v>0</v>
      </c>
      <c r="AV35" s="222"/>
      <c r="AW35" s="222"/>
      <c r="AX35" s="222"/>
      <c r="AY35" s="222"/>
      <c r="AZ35" s="222"/>
      <c r="BA35" s="222"/>
    </row>
    <row r="36" spans="2:53" ht="15">
      <c r="B36" s="274"/>
      <c r="C36" s="325"/>
      <c r="D36" s="278"/>
      <c r="E36" s="275"/>
      <c r="F36" s="268"/>
      <c r="G36" s="264">
        <f t="shared" si="5"/>
        <v>0</v>
      </c>
      <c r="H36" s="276">
        <f t="shared" si="33"/>
        <v>10</v>
      </c>
      <c r="I36" s="277"/>
      <c r="J36" s="267">
        <f t="shared" si="6"/>
        <v>0</v>
      </c>
      <c r="K36" s="707"/>
      <c r="L36" s="708"/>
      <c r="M36" s="279"/>
      <c r="N36" s="222"/>
      <c r="O36" s="269" t="s">
        <v>256</v>
      </c>
      <c r="P36" s="270" t="s">
        <v>257</v>
      </c>
      <c r="Q36" s="269" t="s">
        <v>258</v>
      </c>
      <c r="R36" s="271" t="s">
        <v>196</v>
      </c>
      <c r="S36" s="222"/>
      <c r="T36" s="228">
        <f t="shared" si="4"/>
        <v>0</v>
      </c>
      <c r="U36" s="228">
        <f t="shared" si="7"/>
        <v>0</v>
      </c>
      <c r="V36" s="228">
        <f t="shared" si="8"/>
        <v>0</v>
      </c>
      <c r="W36" s="228">
        <f t="shared" si="9"/>
        <v>0</v>
      </c>
      <c r="X36" s="228">
        <f t="shared" si="10"/>
        <v>0</v>
      </c>
      <c r="Y36" s="228">
        <f t="shared" si="11"/>
        <v>0</v>
      </c>
      <c r="Z36" s="228">
        <f t="shared" si="12"/>
        <v>0</v>
      </c>
      <c r="AA36" s="228">
        <f t="shared" si="13"/>
        <v>0</v>
      </c>
      <c r="AB36" s="228">
        <f t="shared" si="14"/>
        <v>0</v>
      </c>
      <c r="AC36" s="228">
        <f t="shared" si="15"/>
        <v>0</v>
      </c>
      <c r="AD36" s="228">
        <f t="shared" si="16"/>
        <v>0</v>
      </c>
      <c r="AE36" s="228">
        <f t="shared" si="17"/>
        <v>0</v>
      </c>
      <c r="AF36" s="228">
        <f t="shared" si="18"/>
        <v>0</v>
      </c>
      <c r="AG36" s="228">
        <f t="shared" si="19"/>
        <v>0</v>
      </c>
      <c r="AH36" s="228">
        <f t="shared" si="20"/>
        <v>0</v>
      </c>
      <c r="AI36" s="228">
        <f t="shared" si="21"/>
        <v>0</v>
      </c>
      <c r="AJ36" s="228">
        <f t="shared" si="22"/>
        <v>0</v>
      </c>
      <c r="AK36" s="228">
        <f t="shared" si="23"/>
        <v>0</v>
      </c>
      <c r="AL36" s="273"/>
      <c r="AM36" s="228">
        <f t="shared" si="24"/>
        <v>0</v>
      </c>
      <c r="AN36" s="228">
        <f t="shared" si="25"/>
        <v>0</v>
      </c>
      <c r="AO36" s="228">
        <f t="shared" si="26"/>
        <v>0</v>
      </c>
      <c r="AP36" s="228">
        <f t="shared" si="27"/>
        <v>0</v>
      </c>
      <c r="AQ36" s="228">
        <f t="shared" si="28"/>
        <v>0</v>
      </c>
      <c r="AR36" s="228">
        <f t="shared" si="29"/>
        <v>0</v>
      </c>
      <c r="AS36" s="228">
        <f t="shared" si="30"/>
        <v>0</v>
      </c>
      <c r="AT36" s="228">
        <f t="shared" si="31"/>
        <v>0</v>
      </c>
      <c r="AU36" s="228">
        <f t="shared" si="32"/>
        <v>0</v>
      </c>
      <c r="AV36" s="222"/>
      <c r="AW36" s="222"/>
      <c r="AX36" s="222"/>
      <c r="AY36" s="222"/>
      <c r="AZ36" s="222"/>
      <c r="BA36" s="222"/>
    </row>
    <row r="37" spans="2:53" ht="15">
      <c r="B37" s="274"/>
      <c r="C37" s="325"/>
      <c r="D37" s="278"/>
      <c r="E37" s="275"/>
      <c r="F37" s="268"/>
      <c r="G37" s="264">
        <f t="shared" si="5"/>
        <v>0</v>
      </c>
      <c r="H37" s="276">
        <f t="shared" si="33"/>
        <v>11</v>
      </c>
      <c r="I37" s="277"/>
      <c r="J37" s="267">
        <f t="shared" si="6"/>
        <v>0</v>
      </c>
      <c r="K37" s="709" t="s">
        <v>259</v>
      </c>
      <c r="L37" s="710"/>
      <c r="M37" s="280">
        <f>SUM(M27:M36)</f>
        <v>0</v>
      </c>
      <c r="N37" s="222"/>
      <c r="O37" s="269" t="s">
        <v>222</v>
      </c>
      <c r="P37" s="270" t="s">
        <v>260</v>
      </c>
      <c r="Q37" s="269" t="s">
        <v>261</v>
      </c>
      <c r="R37" s="271" t="s">
        <v>204</v>
      </c>
      <c r="S37" s="222"/>
      <c r="T37" s="228">
        <f t="shared" si="4"/>
        <v>0</v>
      </c>
      <c r="U37" s="228">
        <f t="shared" si="7"/>
        <v>0</v>
      </c>
      <c r="V37" s="228">
        <f t="shared" si="8"/>
        <v>0</v>
      </c>
      <c r="W37" s="228">
        <f t="shared" si="9"/>
        <v>0</v>
      </c>
      <c r="X37" s="228">
        <f t="shared" si="10"/>
        <v>0</v>
      </c>
      <c r="Y37" s="228">
        <f t="shared" si="11"/>
        <v>0</v>
      </c>
      <c r="Z37" s="228">
        <f t="shared" si="12"/>
        <v>0</v>
      </c>
      <c r="AA37" s="228">
        <f t="shared" si="13"/>
        <v>0</v>
      </c>
      <c r="AB37" s="228">
        <f t="shared" si="14"/>
        <v>0</v>
      </c>
      <c r="AC37" s="228">
        <f t="shared" si="15"/>
        <v>0</v>
      </c>
      <c r="AD37" s="228">
        <f t="shared" si="16"/>
        <v>0</v>
      </c>
      <c r="AE37" s="228">
        <f t="shared" si="17"/>
        <v>0</v>
      </c>
      <c r="AF37" s="228">
        <f t="shared" si="18"/>
        <v>0</v>
      </c>
      <c r="AG37" s="228">
        <f t="shared" si="19"/>
        <v>0</v>
      </c>
      <c r="AH37" s="228">
        <f t="shared" si="20"/>
        <v>0</v>
      </c>
      <c r="AI37" s="228">
        <f t="shared" si="21"/>
        <v>0</v>
      </c>
      <c r="AJ37" s="228">
        <f t="shared" si="22"/>
        <v>0</v>
      </c>
      <c r="AK37" s="228">
        <f t="shared" si="23"/>
        <v>0</v>
      </c>
      <c r="AL37" s="273"/>
      <c r="AM37" s="228">
        <f t="shared" si="24"/>
        <v>0</v>
      </c>
      <c r="AN37" s="228">
        <f t="shared" si="25"/>
        <v>0</v>
      </c>
      <c r="AO37" s="228">
        <f t="shared" si="26"/>
        <v>0</v>
      </c>
      <c r="AP37" s="228">
        <f t="shared" si="27"/>
        <v>0</v>
      </c>
      <c r="AQ37" s="228">
        <f t="shared" si="28"/>
        <v>0</v>
      </c>
      <c r="AR37" s="228">
        <f t="shared" si="29"/>
        <v>0</v>
      </c>
      <c r="AS37" s="228">
        <f t="shared" si="30"/>
        <v>0</v>
      </c>
      <c r="AT37" s="228">
        <f t="shared" si="31"/>
        <v>0</v>
      </c>
      <c r="AU37" s="228">
        <f t="shared" si="32"/>
        <v>0</v>
      </c>
      <c r="AV37" s="222"/>
      <c r="AW37" s="222"/>
      <c r="AX37" s="222"/>
      <c r="AY37" s="222"/>
      <c r="AZ37" s="222"/>
      <c r="BA37" s="222"/>
    </row>
    <row r="38" spans="2:53" ht="15">
      <c r="B38" s="274"/>
      <c r="C38" s="325"/>
      <c r="D38" s="278"/>
      <c r="E38" s="275"/>
      <c r="F38" s="268"/>
      <c r="G38" s="264">
        <f t="shared" si="5"/>
        <v>0</v>
      </c>
      <c r="H38" s="276">
        <f t="shared" si="33"/>
        <v>12</v>
      </c>
      <c r="I38" s="277"/>
      <c r="J38" s="267">
        <f t="shared" si="6"/>
        <v>0</v>
      </c>
      <c r="K38" s="281"/>
      <c r="L38" s="281"/>
      <c r="M38" s="282"/>
      <c r="N38" s="222"/>
      <c r="O38" s="269" t="s">
        <v>232</v>
      </c>
      <c r="P38" s="270" t="s">
        <v>262</v>
      </c>
      <c r="Q38" s="269"/>
      <c r="R38" s="271"/>
      <c r="S38" s="222"/>
      <c r="T38" s="228">
        <f t="shared" si="4"/>
        <v>0</v>
      </c>
      <c r="U38" s="228">
        <f t="shared" si="7"/>
        <v>0</v>
      </c>
      <c r="V38" s="228">
        <f t="shared" si="8"/>
        <v>0</v>
      </c>
      <c r="W38" s="228">
        <f t="shared" si="9"/>
        <v>0</v>
      </c>
      <c r="X38" s="228">
        <f t="shared" si="10"/>
        <v>0</v>
      </c>
      <c r="Y38" s="228">
        <f t="shared" si="11"/>
        <v>0</v>
      </c>
      <c r="Z38" s="228">
        <f t="shared" si="12"/>
        <v>0</v>
      </c>
      <c r="AA38" s="228">
        <f t="shared" si="13"/>
        <v>0</v>
      </c>
      <c r="AB38" s="228">
        <f t="shared" si="14"/>
        <v>0</v>
      </c>
      <c r="AC38" s="228">
        <f t="shared" si="15"/>
        <v>0</v>
      </c>
      <c r="AD38" s="228">
        <f t="shared" si="16"/>
        <v>0</v>
      </c>
      <c r="AE38" s="228">
        <f t="shared" si="17"/>
        <v>0</v>
      </c>
      <c r="AF38" s="228">
        <f t="shared" si="18"/>
        <v>0</v>
      </c>
      <c r="AG38" s="228">
        <f t="shared" si="19"/>
        <v>0</v>
      </c>
      <c r="AH38" s="228">
        <f t="shared" si="20"/>
        <v>0</v>
      </c>
      <c r="AI38" s="228">
        <f t="shared" si="21"/>
        <v>0</v>
      </c>
      <c r="AJ38" s="228">
        <f t="shared" si="22"/>
        <v>0</v>
      </c>
      <c r="AK38" s="228">
        <f t="shared" si="23"/>
        <v>0</v>
      </c>
      <c r="AL38" s="273"/>
      <c r="AM38" s="228">
        <f t="shared" si="24"/>
        <v>0</v>
      </c>
      <c r="AN38" s="228">
        <f t="shared" si="25"/>
        <v>0</v>
      </c>
      <c r="AO38" s="228">
        <f t="shared" si="26"/>
        <v>0</v>
      </c>
      <c r="AP38" s="228">
        <f t="shared" si="27"/>
        <v>0</v>
      </c>
      <c r="AQ38" s="228">
        <f t="shared" si="28"/>
        <v>0</v>
      </c>
      <c r="AR38" s="228">
        <f t="shared" si="29"/>
        <v>0</v>
      </c>
      <c r="AS38" s="228">
        <f t="shared" si="30"/>
        <v>0</v>
      </c>
      <c r="AT38" s="228">
        <f t="shared" si="31"/>
        <v>0</v>
      </c>
      <c r="AU38" s="228">
        <f t="shared" si="32"/>
        <v>0</v>
      </c>
      <c r="AV38" s="222"/>
      <c r="AW38" s="222"/>
      <c r="AX38" s="222"/>
      <c r="AY38" s="222"/>
      <c r="AZ38" s="222"/>
      <c r="BA38" s="222"/>
    </row>
    <row r="39" spans="2:53" ht="15">
      <c r="B39" s="274"/>
      <c r="C39" s="325"/>
      <c r="D39" s="278"/>
      <c r="E39" s="275"/>
      <c r="F39" s="268"/>
      <c r="G39" s="264">
        <f t="shared" si="5"/>
        <v>0</v>
      </c>
      <c r="H39" s="276">
        <f t="shared" si="33"/>
        <v>13</v>
      </c>
      <c r="I39" s="277"/>
      <c r="J39" s="267">
        <f t="shared" si="6"/>
        <v>0</v>
      </c>
      <c r="K39" s="711" t="s">
        <v>263</v>
      </c>
      <c r="L39" s="712"/>
      <c r="M39" s="713"/>
      <c r="N39" s="222"/>
      <c r="O39" s="269" t="s">
        <v>264</v>
      </c>
      <c r="P39" s="270" t="s">
        <v>265</v>
      </c>
      <c r="Q39" s="269"/>
      <c r="R39" s="271"/>
      <c r="S39" s="222"/>
      <c r="T39" s="228">
        <f t="shared" si="4"/>
        <v>0</v>
      </c>
      <c r="U39" s="228">
        <f t="shared" si="7"/>
        <v>0</v>
      </c>
      <c r="V39" s="228">
        <f t="shared" si="8"/>
        <v>0</v>
      </c>
      <c r="W39" s="228">
        <f t="shared" si="9"/>
        <v>0</v>
      </c>
      <c r="X39" s="228">
        <f t="shared" si="10"/>
        <v>0</v>
      </c>
      <c r="Y39" s="228">
        <f t="shared" si="11"/>
        <v>0</v>
      </c>
      <c r="Z39" s="228">
        <f t="shared" si="12"/>
        <v>0</v>
      </c>
      <c r="AA39" s="228">
        <f t="shared" si="13"/>
        <v>0</v>
      </c>
      <c r="AB39" s="228">
        <f t="shared" si="14"/>
        <v>0</v>
      </c>
      <c r="AC39" s="228">
        <f t="shared" si="15"/>
        <v>0</v>
      </c>
      <c r="AD39" s="228">
        <f t="shared" si="16"/>
        <v>0</v>
      </c>
      <c r="AE39" s="228">
        <f t="shared" si="17"/>
        <v>0</v>
      </c>
      <c r="AF39" s="228">
        <f t="shared" si="18"/>
        <v>0</v>
      </c>
      <c r="AG39" s="228">
        <f t="shared" si="19"/>
        <v>0</v>
      </c>
      <c r="AH39" s="228">
        <f t="shared" si="20"/>
        <v>0</v>
      </c>
      <c r="AI39" s="228">
        <f t="shared" si="21"/>
        <v>0</v>
      </c>
      <c r="AJ39" s="228">
        <f t="shared" si="22"/>
        <v>0</v>
      </c>
      <c r="AK39" s="228">
        <f t="shared" si="23"/>
        <v>0</v>
      </c>
      <c r="AL39" s="273"/>
      <c r="AM39" s="228">
        <f t="shared" si="24"/>
        <v>0</v>
      </c>
      <c r="AN39" s="228">
        <f t="shared" si="25"/>
        <v>0</v>
      </c>
      <c r="AO39" s="228">
        <f t="shared" si="26"/>
        <v>0</v>
      </c>
      <c r="AP39" s="228">
        <f t="shared" si="27"/>
        <v>0</v>
      </c>
      <c r="AQ39" s="228">
        <f t="shared" si="28"/>
        <v>0</v>
      </c>
      <c r="AR39" s="228">
        <f t="shared" si="29"/>
        <v>0</v>
      </c>
      <c r="AS39" s="228">
        <f t="shared" si="30"/>
        <v>0</v>
      </c>
      <c r="AT39" s="228">
        <f t="shared" si="31"/>
        <v>0</v>
      </c>
      <c r="AU39" s="228">
        <f t="shared" si="32"/>
        <v>0</v>
      </c>
      <c r="AV39" s="222"/>
      <c r="AW39" s="222"/>
      <c r="AX39" s="222"/>
      <c r="AY39" s="222"/>
      <c r="AZ39" s="222"/>
      <c r="BA39" s="222"/>
    </row>
    <row r="40" spans="2:53" ht="15">
      <c r="B40" s="274"/>
      <c r="C40" s="325"/>
      <c r="D40" s="278"/>
      <c r="E40" s="275"/>
      <c r="F40" s="268"/>
      <c r="G40" s="264">
        <f t="shared" si="5"/>
        <v>0</v>
      </c>
      <c r="H40" s="276">
        <f t="shared" si="33"/>
        <v>14</v>
      </c>
      <c r="I40" s="277"/>
      <c r="J40" s="267">
        <f t="shared" si="6"/>
        <v>0</v>
      </c>
      <c r="K40" s="283" t="s">
        <v>266</v>
      </c>
      <c r="L40" s="248"/>
      <c r="M40" s="262">
        <v>0</v>
      </c>
      <c r="N40" s="222"/>
      <c r="O40" s="269" t="s">
        <v>267</v>
      </c>
      <c r="P40" s="270" t="s">
        <v>200</v>
      </c>
      <c r="Q40" s="269"/>
      <c r="R40" s="271"/>
      <c r="S40" s="222"/>
      <c r="T40" s="228">
        <f t="shared" si="4"/>
        <v>0</v>
      </c>
      <c r="U40" s="228">
        <f t="shared" si="7"/>
        <v>0</v>
      </c>
      <c r="V40" s="228">
        <f t="shared" si="8"/>
        <v>0</v>
      </c>
      <c r="W40" s="228">
        <f t="shared" si="9"/>
        <v>0</v>
      </c>
      <c r="X40" s="228">
        <f t="shared" si="10"/>
        <v>0</v>
      </c>
      <c r="Y40" s="228">
        <f t="shared" si="11"/>
        <v>0</v>
      </c>
      <c r="Z40" s="228">
        <f t="shared" si="12"/>
        <v>0</v>
      </c>
      <c r="AA40" s="228">
        <f t="shared" si="13"/>
        <v>0</v>
      </c>
      <c r="AB40" s="228">
        <f t="shared" si="14"/>
        <v>0</v>
      </c>
      <c r="AC40" s="228">
        <f t="shared" si="15"/>
        <v>0</v>
      </c>
      <c r="AD40" s="228">
        <f t="shared" si="16"/>
        <v>0</v>
      </c>
      <c r="AE40" s="228">
        <f t="shared" si="17"/>
        <v>0</v>
      </c>
      <c r="AF40" s="228">
        <f t="shared" si="18"/>
        <v>0</v>
      </c>
      <c r="AG40" s="228">
        <f t="shared" si="19"/>
        <v>0</v>
      </c>
      <c r="AH40" s="228">
        <f t="shared" si="20"/>
        <v>0</v>
      </c>
      <c r="AI40" s="228">
        <f t="shared" si="21"/>
        <v>0</v>
      </c>
      <c r="AJ40" s="228">
        <f t="shared" si="22"/>
        <v>0</v>
      </c>
      <c r="AK40" s="228">
        <f t="shared" si="23"/>
        <v>0</v>
      </c>
      <c r="AL40" s="273"/>
      <c r="AM40" s="228">
        <f t="shared" si="24"/>
        <v>0</v>
      </c>
      <c r="AN40" s="228">
        <f t="shared" si="25"/>
        <v>0</v>
      </c>
      <c r="AO40" s="228">
        <f t="shared" si="26"/>
        <v>0</v>
      </c>
      <c r="AP40" s="228">
        <f t="shared" si="27"/>
        <v>0</v>
      </c>
      <c r="AQ40" s="228">
        <f t="shared" si="28"/>
        <v>0</v>
      </c>
      <c r="AR40" s="228">
        <f t="shared" si="29"/>
        <v>0</v>
      </c>
      <c r="AS40" s="228">
        <f t="shared" si="30"/>
        <v>0</v>
      </c>
      <c r="AT40" s="228">
        <f t="shared" si="31"/>
        <v>0</v>
      </c>
      <c r="AU40" s="228">
        <f t="shared" si="32"/>
        <v>0</v>
      </c>
      <c r="AV40" s="222"/>
      <c r="AW40" s="222"/>
      <c r="AX40" s="222"/>
      <c r="AY40" s="222"/>
      <c r="AZ40" s="222"/>
      <c r="BA40" s="222"/>
    </row>
    <row r="41" spans="2:53" ht="15">
      <c r="B41" s="274"/>
      <c r="C41" s="697"/>
      <c r="D41" s="698"/>
      <c r="E41" s="275"/>
      <c r="F41" s="268"/>
      <c r="G41" s="264">
        <f t="shared" si="5"/>
        <v>0</v>
      </c>
      <c r="H41" s="276">
        <f t="shared" si="33"/>
        <v>15</v>
      </c>
      <c r="I41" s="277"/>
      <c r="J41" s="267">
        <f t="shared" si="6"/>
        <v>0</v>
      </c>
      <c r="K41" s="284" t="s">
        <v>268</v>
      </c>
      <c r="L41" s="285"/>
      <c r="M41" s="286">
        <f>M14</f>
        <v>0</v>
      </c>
      <c r="N41" s="222"/>
      <c r="O41" s="269" t="s">
        <v>269</v>
      </c>
      <c r="P41" s="270" t="s">
        <v>270</v>
      </c>
      <c r="Q41" s="269"/>
      <c r="R41" s="271"/>
      <c r="S41" s="222"/>
      <c r="T41" s="228">
        <f t="shared" si="4"/>
        <v>0</v>
      </c>
      <c r="U41" s="228">
        <f t="shared" si="7"/>
        <v>0</v>
      </c>
      <c r="V41" s="228">
        <f t="shared" si="8"/>
        <v>0</v>
      </c>
      <c r="W41" s="228">
        <f t="shared" si="9"/>
        <v>0</v>
      </c>
      <c r="X41" s="228">
        <f t="shared" si="10"/>
        <v>0</v>
      </c>
      <c r="Y41" s="228">
        <f t="shared" si="11"/>
        <v>0</v>
      </c>
      <c r="Z41" s="228">
        <f t="shared" si="12"/>
        <v>0</v>
      </c>
      <c r="AA41" s="228">
        <f t="shared" si="13"/>
        <v>0</v>
      </c>
      <c r="AB41" s="228">
        <f t="shared" si="14"/>
        <v>0</v>
      </c>
      <c r="AC41" s="228">
        <f t="shared" si="15"/>
        <v>0</v>
      </c>
      <c r="AD41" s="228">
        <f t="shared" si="16"/>
        <v>0</v>
      </c>
      <c r="AE41" s="228">
        <f t="shared" si="17"/>
        <v>0</v>
      </c>
      <c r="AF41" s="228">
        <f t="shared" si="18"/>
        <v>0</v>
      </c>
      <c r="AG41" s="228">
        <f t="shared" si="19"/>
        <v>0</v>
      </c>
      <c r="AH41" s="228">
        <f t="shared" si="20"/>
        <v>0</v>
      </c>
      <c r="AI41" s="228">
        <f t="shared" si="21"/>
        <v>0</v>
      </c>
      <c r="AJ41" s="228">
        <f t="shared" si="22"/>
        <v>0</v>
      </c>
      <c r="AK41" s="228">
        <f t="shared" si="23"/>
        <v>0</v>
      </c>
      <c r="AL41" s="273"/>
      <c r="AM41" s="228">
        <f t="shared" si="24"/>
        <v>0</v>
      </c>
      <c r="AN41" s="228">
        <f t="shared" si="25"/>
        <v>0</v>
      </c>
      <c r="AO41" s="228">
        <f t="shared" si="26"/>
        <v>0</v>
      </c>
      <c r="AP41" s="228">
        <f t="shared" si="27"/>
        <v>0</v>
      </c>
      <c r="AQ41" s="228">
        <f t="shared" si="28"/>
        <v>0</v>
      </c>
      <c r="AR41" s="228">
        <f t="shared" si="29"/>
        <v>0</v>
      </c>
      <c r="AS41" s="228">
        <f t="shared" si="30"/>
        <v>0</v>
      </c>
      <c r="AT41" s="228">
        <f t="shared" si="31"/>
        <v>0</v>
      </c>
      <c r="AU41" s="228">
        <f t="shared" si="32"/>
        <v>0</v>
      </c>
      <c r="AV41" s="222"/>
      <c r="AW41" s="222"/>
      <c r="AX41" s="222"/>
      <c r="AY41" s="222"/>
      <c r="AZ41" s="222"/>
      <c r="BA41" s="222"/>
    </row>
    <row r="42" spans="2:53" ht="15">
      <c r="B42" s="274"/>
      <c r="C42" s="697"/>
      <c r="D42" s="698"/>
      <c r="E42" s="275"/>
      <c r="F42" s="268"/>
      <c r="G42" s="264">
        <f t="shared" si="5"/>
        <v>0</v>
      </c>
      <c r="H42" s="276">
        <f t="shared" si="33"/>
        <v>16</v>
      </c>
      <c r="I42" s="277"/>
      <c r="J42" s="267">
        <f t="shared" si="6"/>
        <v>0</v>
      </c>
      <c r="K42" s="284" t="s">
        <v>271</v>
      </c>
      <c r="L42" s="285"/>
      <c r="M42" s="286">
        <f>M16</f>
        <v>0</v>
      </c>
      <c r="N42" s="222"/>
      <c r="O42" s="287"/>
      <c r="P42" s="288"/>
      <c r="Q42" s="287"/>
      <c r="R42" s="289"/>
      <c r="S42" s="222"/>
      <c r="T42" s="228">
        <f t="shared" si="4"/>
        <v>0</v>
      </c>
      <c r="U42" s="228">
        <f t="shared" si="7"/>
        <v>0</v>
      </c>
      <c r="V42" s="228">
        <f t="shared" si="8"/>
        <v>0</v>
      </c>
      <c r="W42" s="228">
        <f t="shared" si="9"/>
        <v>0</v>
      </c>
      <c r="X42" s="228">
        <f t="shared" si="10"/>
        <v>0</v>
      </c>
      <c r="Y42" s="228">
        <f t="shared" si="11"/>
        <v>0</v>
      </c>
      <c r="Z42" s="228">
        <f t="shared" si="12"/>
        <v>0</v>
      </c>
      <c r="AA42" s="228">
        <f t="shared" si="13"/>
        <v>0</v>
      </c>
      <c r="AB42" s="228">
        <f t="shared" si="14"/>
        <v>0</v>
      </c>
      <c r="AC42" s="228">
        <f t="shared" si="15"/>
        <v>0</v>
      </c>
      <c r="AD42" s="228">
        <f t="shared" si="16"/>
        <v>0</v>
      </c>
      <c r="AE42" s="228">
        <f t="shared" si="17"/>
        <v>0</v>
      </c>
      <c r="AF42" s="228">
        <f t="shared" si="18"/>
        <v>0</v>
      </c>
      <c r="AG42" s="228">
        <f t="shared" si="19"/>
        <v>0</v>
      </c>
      <c r="AH42" s="228">
        <f t="shared" si="20"/>
        <v>0</v>
      </c>
      <c r="AI42" s="228">
        <f t="shared" si="21"/>
        <v>0</v>
      </c>
      <c r="AJ42" s="228">
        <f t="shared" si="22"/>
        <v>0</v>
      </c>
      <c r="AK42" s="228">
        <f t="shared" si="23"/>
        <v>0</v>
      </c>
      <c r="AL42" s="273"/>
      <c r="AM42" s="228">
        <f t="shared" si="24"/>
        <v>0</v>
      </c>
      <c r="AN42" s="228">
        <f t="shared" si="25"/>
        <v>0</v>
      </c>
      <c r="AO42" s="228">
        <f t="shared" si="26"/>
        <v>0</v>
      </c>
      <c r="AP42" s="228">
        <f t="shared" si="27"/>
        <v>0</v>
      </c>
      <c r="AQ42" s="228">
        <f t="shared" si="28"/>
        <v>0</v>
      </c>
      <c r="AR42" s="228">
        <f t="shared" si="29"/>
        <v>0</v>
      </c>
      <c r="AS42" s="228">
        <f t="shared" si="30"/>
        <v>0</v>
      </c>
      <c r="AT42" s="228">
        <f t="shared" si="31"/>
        <v>0</v>
      </c>
      <c r="AU42" s="228">
        <f t="shared" si="32"/>
        <v>0</v>
      </c>
      <c r="AV42" s="222"/>
      <c r="AW42" s="222"/>
      <c r="AX42" s="222"/>
      <c r="AY42" s="222"/>
      <c r="AZ42" s="222"/>
      <c r="BA42" s="222"/>
    </row>
    <row r="43" spans="2:53" ht="15">
      <c r="B43" s="274"/>
      <c r="C43" s="697"/>
      <c r="D43" s="698"/>
      <c r="E43" s="275"/>
      <c r="F43" s="268"/>
      <c r="G43" s="264">
        <f t="shared" si="5"/>
        <v>0</v>
      </c>
      <c r="H43" s="276">
        <f t="shared" si="33"/>
        <v>17</v>
      </c>
      <c r="I43" s="277"/>
      <c r="J43" s="267">
        <f t="shared" si="6"/>
        <v>0</v>
      </c>
      <c r="K43" s="284" t="s">
        <v>272</v>
      </c>
      <c r="L43" s="285"/>
      <c r="M43" s="286">
        <f>E58</f>
        <v>0</v>
      </c>
      <c r="N43" s="222"/>
      <c r="O43" s="222"/>
      <c r="P43" s="222"/>
      <c r="Q43" s="222"/>
      <c r="R43" s="222"/>
      <c r="S43" s="222"/>
      <c r="T43" s="228">
        <f t="shared" si="4"/>
        <v>0</v>
      </c>
      <c r="U43" s="228">
        <f t="shared" si="7"/>
        <v>0</v>
      </c>
      <c r="V43" s="228">
        <f t="shared" si="8"/>
        <v>0</v>
      </c>
      <c r="W43" s="228">
        <f t="shared" si="9"/>
        <v>0</v>
      </c>
      <c r="X43" s="228">
        <f t="shared" si="10"/>
        <v>0</v>
      </c>
      <c r="Y43" s="228">
        <f t="shared" si="11"/>
        <v>0</v>
      </c>
      <c r="Z43" s="228">
        <f t="shared" si="12"/>
        <v>0</v>
      </c>
      <c r="AA43" s="228">
        <f t="shared" si="13"/>
        <v>0</v>
      </c>
      <c r="AB43" s="228">
        <f t="shared" si="14"/>
        <v>0</v>
      </c>
      <c r="AC43" s="228">
        <f t="shared" si="15"/>
        <v>0</v>
      </c>
      <c r="AD43" s="228">
        <f t="shared" si="16"/>
        <v>0</v>
      </c>
      <c r="AE43" s="228">
        <f t="shared" si="17"/>
        <v>0</v>
      </c>
      <c r="AF43" s="228">
        <f t="shared" si="18"/>
        <v>0</v>
      </c>
      <c r="AG43" s="228">
        <f t="shared" si="19"/>
        <v>0</v>
      </c>
      <c r="AH43" s="228">
        <f t="shared" si="20"/>
        <v>0</v>
      </c>
      <c r="AI43" s="228">
        <f t="shared" si="21"/>
        <v>0</v>
      </c>
      <c r="AJ43" s="228">
        <f t="shared" si="22"/>
        <v>0</v>
      </c>
      <c r="AK43" s="228">
        <f t="shared" si="23"/>
        <v>0</v>
      </c>
      <c r="AL43" s="273"/>
      <c r="AM43" s="228">
        <f t="shared" si="24"/>
        <v>0</v>
      </c>
      <c r="AN43" s="228">
        <f t="shared" si="25"/>
        <v>0</v>
      </c>
      <c r="AO43" s="228">
        <f t="shared" si="26"/>
        <v>0</v>
      </c>
      <c r="AP43" s="228">
        <f t="shared" si="27"/>
        <v>0</v>
      </c>
      <c r="AQ43" s="228">
        <f t="shared" si="28"/>
        <v>0</v>
      </c>
      <c r="AR43" s="228">
        <f t="shared" si="29"/>
        <v>0</v>
      </c>
      <c r="AS43" s="228">
        <f t="shared" si="30"/>
        <v>0</v>
      </c>
      <c r="AT43" s="228">
        <f t="shared" si="31"/>
        <v>0</v>
      </c>
      <c r="AU43" s="228">
        <f t="shared" si="32"/>
        <v>0</v>
      </c>
      <c r="AV43" s="222"/>
      <c r="AW43" s="222"/>
      <c r="AX43" s="222"/>
      <c r="AY43" s="222"/>
      <c r="AZ43" s="222"/>
      <c r="BA43" s="222"/>
    </row>
    <row r="44" spans="2:53" ht="15">
      <c r="B44" s="274"/>
      <c r="C44" s="697"/>
      <c r="D44" s="698"/>
      <c r="E44" s="275"/>
      <c r="F44" s="268"/>
      <c r="G44" s="264">
        <f t="shared" si="5"/>
        <v>0</v>
      </c>
      <c r="H44" s="276">
        <f t="shared" si="33"/>
        <v>18</v>
      </c>
      <c r="I44" s="277"/>
      <c r="J44" s="267">
        <f t="shared" si="6"/>
        <v>0</v>
      </c>
      <c r="K44" s="284" t="s">
        <v>273</v>
      </c>
      <c r="L44" s="285"/>
      <c r="M44" s="286">
        <f>M37</f>
        <v>0</v>
      </c>
      <c r="N44" s="222"/>
      <c r="O44" s="222"/>
      <c r="P44" s="222"/>
      <c r="Q44" s="222"/>
      <c r="R44" s="222"/>
      <c r="S44" s="222"/>
      <c r="T44" s="228">
        <f t="shared" si="4"/>
        <v>0</v>
      </c>
      <c r="U44" s="228">
        <f t="shared" si="7"/>
        <v>0</v>
      </c>
      <c r="V44" s="228">
        <f t="shared" si="8"/>
        <v>0</v>
      </c>
      <c r="W44" s="228">
        <f t="shared" si="9"/>
        <v>0</v>
      </c>
      <c r="X44" s="228">
        <f t="shared" si="10"/>
        <v>0</v>
      </c>
      <c r="Y44" s="228">
        <f t="shared" si="11"/>
        <v>0</v>
      </c>
      <c r="Z44" s="228">
        <f t="shared" si="12"/>
        <v>0</v>
      </c>
      <c r="AA44" s="228">
        <f t="shared" si="13"/>
        <v>0</v>
      </c>
      <c r="AB44" s="228">
        <f t="shared" si="14"/>
        <v>0</v>
      </c>
      <c r="AC44" s="228">
        <f t="shared" si="15"/>
        <v>0</v>
      </c>
      <c r="AD44" s="228">
        <f t="shared" si="16"/>
        <v>0</v>
      </c>
      <c r="AE44" s="228">
        <f t="shared" si="17"/>
        <v>0</v>
      </c>
      <c r="AF44" s="228">
        <f t="shared" si="18"/>
        <v>0</v>
      </c>
      <c r="AG44" s="228">
        <f t="shared" si="19"/>
        <v>0</v>
      </c>
      <c r="AH44" s="228">
        <f t="shared" si="20"/>
        <v>0</v>
      </c>
      <c r="AI44" s="228">
        <f t="shared" si="21"/>
        <v>0</v>
      </c>
      <c r="AJ44" s="228">
        <f t="shared" si="22"/>
        <v>0</v>
      </c>
      <c r="AK44" s="228">
        <f t="shared" si="23"/>
        <v>0</v>
      </c>
      <c r="AL44" s="273"/>
      <c r="AM44" s="228">
        <f t="shared" si="24"/>
        <v>0</v>
      </c>
      <c r="AN44" s="228">
        <f t="shared" si="25"/>
        <v>0</v>
      </c>
      <c r="AO44" s="228">
        <f t="shared" si="26"/>
        <v>0</v>
      </c>
      <c r="AP44" s="228">
        <f t="shared" si="27"/>
        <v>0</v>
      </c>
      <c r="AQ44" s="228">
        <f t="shared" si="28"/>
        <v>0</v>
      </c>
      <c r="AR44" s="228">
        <f t="shared" si="29"/>
        <v>0</v>
      </c>
      <c r="AS44" s="228">
        <f t="shared" si="30"/>
        <v>0</v>
      </c>
      <c r="AT44" s="228">
        <f t="shared" si="31"/>
        <v>0</v>
      </c>
      <c r="AU44" s="228">
        <f t="shared" si="32"/>
        <v>0</v>
      </c>
      <c r="AV44" s="222"/>
      <c r="AW44" s="222"/>
      <c r="AX44" s="222"/>
      <c r="AY44" s="222"/>
      <c r="AZ44" s="222"/>
      <c r="BA44" s="222"/>
    </row>
    <row r="45" spans="2:53" ht="15">
      <c r="B45" s="274"/>
      <c r="C45" s="697"/>
      <c r="D45" s="698"/>
      <c r="E45" s="275"/>
      <c r="F45" s="268"/>
      <c r="G45" s="264">
        <f t="shared" si="5"/>
        <v>0</v>
      </c>
      <c r="H45" s="276">
        <f t="shared" si="33"/>
        <v>19</v>
      </c>
      <c r="I45" s="277"/>
      <c r="J45" s="267">
        <f t="shared" si="6"/>
        <v>0</v>
      </c>
      <c r="K45" s="284" t="s">
        <v>274</v>
      </c>
      <c r="L45" s="285"/>
      <c r="M45" s="286">
        <f>M23</f>
        <v>0</v>
      </c>
      <c r="N45" s="222"/>
      <c r="O45" s="222"/>
      <c r="P45" s="222"/>
      <c r="Q45" s="222"/>
      <c r="R45" s="222"/>
      <c r="S45" s="222"/>
      <c r="T45" s="228">
        <f t="shared" si="4"/>
        <v>0</v>
      </c>
      <c r="U45" s="228">
        <f t="shared" si="7"/>
        <v>0</v>
      </c>
      <c r="V45" s="228">
        <f t="shared" si="8"/>
        <v>0</v>
      </c>
      <c r="W45" s="228">
        <f t="shared" si="9"/>
        <v>0</v>
      </c>
      <c r="X45" s="228">
        <f t="shared" si="10"/>
        <v>0</v>
      </c>
      <c r="Y45" s="228">
        <f t="shared" si="11"/>
        <v>0</v>
      </c>
      <c r="Z45" s="228">
        <f t="shared" si="12"/>
        <v>0</v>
      </c>
      <c r="AA45" s="228">
        <f t="shared" si="13"/>
        <v>0</v>
      </c>
      <c r="AB45" s="228">
        <f t="shared" si="14"/>
        <v>0</v>
      </c>
      <c r="AC45" s="228">
        <f t="shared" si="15"/>
        <v>0</v>
      </c>
      <c r="AD45" s="228">
        <f t="shared" si="16"/>
        <v>0</v>
      </c>
      <c r="AE45" s="228">
        <f t="shared" si="17"/>
        <v>0</v>
      </c>
      <c r="AF45" s="228">
        <f t="shared" si="18"/>
        <v>0</v>
      </c>
      <c r="AG45" s="228">
        <f t="shared" si="19"/>
        <v>0</v>
      </c>
      <c r="AH45" s="228">
        <f t="shared" si="20"/>
        <v>0</v>
      </c>
      <c r="AI45" s="228">
        <f t="shared" si="21"/>
        <v>0</v>
      </c>
      <c r="AJ45" s="228">
        <f t="shared" si="22"/>
        <v>0</v>
      </c>
      <c r="AK45" s="228">
        <f t="shared" si="23"/>
        <v>0</v>
      </c>
      <c r="AL45" s="273"/>
      <c r="AM45" s="228">
        <f t="shared" si="24"/>
        <v>0</v>
      </c>
      <c r="AN45" s="228">
        <f t="shared" si="25"/>
        <v>0</v>
      </c>
      <c r="AO45" s="228">
        <f t="shared" si="26"/>
        <v>0</v>
      </c>
      <c r="AP45" s="228">
        <f t="shared" si="27"/>
        <v>0</v>
      </c>
      <c r="AQ45" s="228">
        <f t="shared" si="28"/>
        <v>0</v>
      </c>
      <c r="AR45" s="228">
        <f t="shared" si="29"/>
        <v>0</v>
      </c>
      <c r="AS45" s="228">
        <f t="shared" si="30"/>
        <v>0</v>
      </c>
      <c r="AT45" s="228">
        <f t="shared" si="31"/>
        <v>0</v>
      </c>
      <c r="AU45" s="228">
        <f t="shared" si="32"/>
        <v>0</v>
      </c>
      <c r="AV45" s="222"/>
      <c r="AW45" s="222"/>
      <c r="AX45" s="222"/>
      <c r="AY45" s="222"/>
      <c r="AZ45" s="222"/>
      <c r="BA45" s="222"/>
    </row>
    <row r="46" spans="2:53" ht="15">
      <c r="B46" s="274"/>
      <c r="C46" s="697"/>
      <c r="D46" s="698"/>
      <c r="E46" s="275"/>
      <c r="F46" s="268"/>
      <c r="G46" s="264">
        <f t="shared" si="5"/>
        <v>0</v>
      </c>
      <c r="H46" s="276">
        <f t="shared" si="33"/>
        <v>20</v>
      </c>
      <c r="I46" s="277"/>
      <c r="J46" s="267">
        <f t="shared" si="6"/>
        <v>0</v>
      </c>
      <c r="K46" s="290" t="s">
        <v>275</v>
      </c>
      <c r="L46" s="291"/>
      <c r="M46" s="292">
        <v>0</v>
      </c>
      <c r="N46" s="222"/>
      <c r="O46" s="222"/>
      <c r="P46" s="222"/>
      <c r="Q46" s="222"/>
      <c r="R46" s="222"/>
      <c r="S46" s="222"/>
      <c r="T46" s="228">
        <f t="shared" si="4"/>
        <v>0</v>
      </c>
      <c r="U46" s="228">
        <f t="shared" si="7"/>
        <v>0</v>
      </c>
      <c r="V46" s="228">
        <f t="shared" si="8"/>
        <v>0</v>
      </c>
      <c r="W46" s="228">
        <f t="shared" si="9"/>
        <v>0</v>
      </c>
      <c r="X46" s="228">
        <f t="shared" si="10"/>
        <v>0</v>
      </c>
      <c r="Y46" s="228">
        <f t="shared" si="11"/>
        <v>0</v>
      </c>
      <c r="Z46" s="228">
        <f t="shared" si="12"/>
        <v>0</v>
      </c>
      <c r="AA46" s="228">
        <f t="shared" si="13"/>
        <v>0</v>
      </c>
      <c r="AB46" s="228">
        <f t="shared" si="14"/>
        <v>0</v>
      </c>
      <c r="AC46" s="228">
        <f t="shared" si="15"/>
        <v>0</v>
      </c>
      <c r="AD46" s="228">
        <f t="shared" si="16"/>
        <v>0</v>
      </c>
      <c r="AE46" s="228">
        <f t="shared" si="17"/>
        <v>0</v>
      </c>
      <c r="AF46" s="228">
        <f t="shared" si="18"/>
        <v>0</v>
      </c>
      <c r="AG46" s="228">
        <f t="shared" si="19"/>
        <v>0</v>
      </c>
      <c r="AH46" s="228">
        <f t="shared" si="20"/>
        <v>0</v>
      </c>
      <c r="AI46" s="228">
        <f t="shared" si="21"/>
        <v>0</v>
      </c>
      <c r="AJ46" s="228">
        <f t="shared" si="22"/>
        <v>0</v>
      </c>
      <c r="AK46" s="228">
        <f t="shared" si="23"/>
        <v>0</v>
      </c>
      <c r="AL46" s="273"/>
      <c r="AM46" s="228">
        <f t="shared" si="24"/>
        <v>0</v>
      </c>
      <c r="AN46" s="228">
        <f t="shared" si="25"/>
        <v>0</v>
      </c>
      <c r="AO46" s="228">
        <f t="shared" si="26"/>
        <v>0</v>
      </c>
      <c r="AP46" s="228">
        <f t="shared" si="27"/>
        <v>0</v>
      </c>
      <c r="AQ46" s="228">
        <f t="shared" si="28"/>
        <v>0</v>
      </c>
      <c r="AR46" s="228">
        <f t="shared" si="29"/>
        <v>0</v>
      </c>
      <c r="AS46" s="228">
        <f t="shared" si="30"/>
        <v>0</v>
      </c>
      <c r="AT46" s="228">
        <f t="shared" si="31"/>
        <v>0</v>
      </c>
      <c r="AU46" s="228">
        <f t="shared" si="32"/>
        <v>0</v>
      </c>
      <c r="AV46" s="222"/>
      <c r="AW46" s="222"/>
      <c r="AX46" s="222"/>
      <c r="AY46" s="222"/>
      <c r="AZ46" s="222"/>
      <c r="BA46" s="222"/>
    </row>
    <row r="47" spans="2:53" ht="15">
      <c r="B47" s="274"/>
      <c r="C47" s="697"/>
      <c r="D47" s="698"/>
      <c r="E47" s="275"/>
      <c r="F47" s="268"/>
      <c r="G47" s="264">
        <f t="shared" si="5"/>
        <v>0</v>
      </c>
      <c r="H47" s="276">
        <f t="shared" si="33"/>
        <v>21</v>
      </c>
      <c r="I47" s="277"/>
      <c r="J47" s="267">
        <f t="shared" si="6"/>
        <v>0</v>
      </c>
      <c r="K47" s="293" t="s">
        <v>276</v>
      </c>
      <c r="L47" s="294"/>
      <c r="M47" s="295">
        <f>M40+M41+M42-M43-M44-M45+M46</f>
        <v>0</v>
      </c>
      <c r="N47" s="222"/>
      <c r="O47" s="222"/>
      <c r="P47" s="222"/>
      <c r="Q47" s="222"/>
      <c r="R47" s="222"/>
      <c r="S47" s="222"/>
      <c r="T47" s="228">
        <f t="shared" si="4"/>
        <v>0</v>
      </c>
      <c r="U47" s="228">
        <f t="shared" si="7"/>
        <v>0</v>
      </c>
      <c r="V47" s="228">
        <f t="shared" si="8"/>
        <v>0</v>
      </c>
      <c r="W47" s="228">
        <f t="shared" si="9"/>
        <v>0</v>
      </c>
      <c r="X47" s="228">
        <f t="shared" si="10"/>
        <v>0</v>
      </c>
      <c r="Y47" s="228">
        <f t="shared" si="11"/>
        <v>0</v>
      </c>
      <c r="Z47" s="228">
        <f t="shared" si="12"/>
        <v>0</v>
      </c>
      <c r="AA47" s="228">
        <f t="shared" si="13"/>
        <v>0</v>
      </c>
      <c r="AB47" s="228">
        <f t="shared" si="14"/>
        <v>0</v>
      </c>
      <c r="AC47" s="228">
        <f t="shared" si="15"/>
        <v>0</v>
      </c>
      <c r="AD47" s="228">
        <f t="shared" si="16"/>
        <v>0</v>
      </c>
      <c r="AE47" s="228">
        <f t="shared" si="17"/>
        <v>0</v>
      </c>
      <c r="AF47" s="228">
        <f t="shared" si="18"/>
        <v>0</v>
      </c>
      <c r="AG47" s="228">
        <f t="shared" si="19"/>
        <v>0</v>
      </c>
      <c r="AH47" s="228">
        <f t="shared" si="20"/>
        <v>0</v>
      </c>
      <c r="AI47" s="228">
        <f t="shared" si="21"/>
        <v>0</v>
      </c>
      <c r="AJ47" s="228">
        <f t="shared" si="22"/>
        <v>0</v>
      </c>
      <c r="AK47" s="228">
        <f t="shared" si="23"/>
        <v>0</v>
      </c>
      <c r="AL47" s="273"/>
      <c r="AM47" s="228">
        <f t="shared" si="24"/>
        <v>0</v>
      </c>
      <c r="AN47" s="228">
        <f t="shared" si="25"/>
        <v>0</v>
      </c>
      <c r="AO47" s="228">
        <f t="shared" si="26"/>
        <v>0</v>
      </c>
      <c r="AP47" s="228">
        <f t="shared" si="27"/>
        <v>0</v>
      </c>
      <c r="AQ47" s="228">
        <f t="shared" si="28"/>
        <v>0</v>
      </c>
      <c r="AR47" s="228">
        <f t="shared" si="29"/>
        <v>0</v>
      </c>
      <c r="AS47" s="228">
        <f t="shared" si="30"/>
        <v>0</v>
      </c>
      <c r="AT47" s="228">
        <f t="shared" si="31"/>
        <v>0</v>
      </c>
      <c r="AU47" s="228">
        <f t="shared" si="32"/>
        <v>0</v>
      </c>
      <c r="AV47" s="222"/>
      <c r="AW47" s="222"/>
      <c r="AX47" s="222"/>
      <c r="AY47" s="222"/>
      <c r="AZ47" s="222"/>
      <c r="BA47" s="222"/>
    </row>
    <row r="48" spans="2:50" ht="15">
      <c r="B48" s="274"/>
      <c r="C48" s="697"/>
      <c r="D48" s="698"/>
      <c r="E48" s="275"/>
      <c r="F48" s="268"/>
      <c r="G48" s="264">
        <f t="shared" si="5"/>
        <v>0</v>
      </c>
      <c r="H48" s="276">
        <f t="shared" si="33"/>
        <v>22</v>
      </c>
      <c r="I48" s="277"/>
      <c r="J48" s="267">
        <f t="shared" si="6"/>
        <v>0</v>
      </c>
      <c r="K48" s="296"/>
      <c r="L48" s="296"/>
      <c r="M48" s="297"/>
      <c r="T48" s="228">
        <f t="shared" si="4"/>
        <v>0</v>
      </c>
      <c r="U48" s="228">
        <f t="shared" si="7"/>
        <v>0</v>
      </c>
      <c r="V48" s="228">
        <f t="shared" si="8"/>
        <v>0</v>
      </c>
      <c r="W48" s="228">
        <f t="shared" si="9"/>
        <v>0</v>
      </c>
      <c r="X48" s="228">
        <f t="shared" si="10"/>
        <v>0</v>
      </c>
      <c r="Y48" s="228">
        <f t="shared" si="11"/>
        <v>0</v>
      </c>
      <c r="Z48" s="228">
        <f t="shared" si="12"/>
        <v>0</v>
      </c>
      <c r="AA48" s="228">
        <f t="shared" si="13"/>
        <v>0</v>
      </c>
      <c r="AB48" s="228">
        <f t="shared" si="14"/>
        <v>0</v>
      </c>
      <c r="AC48" s="228">
        <f t="shared" si="15"/>
        <v>0</v>
      </c>
      <c r="AD48" s="228">
        <f t="shared" si="16"/>
        <v>0</v>
      </c>
      <c r="AE48" s="228">
        <f t="shared" si="17"/>
        <v>0</v>
      </c>
      <c r="AF48" s="228">
        <f t="shared" si="18"/>
        <v>0</v>
      </c>
      <c r="AG48" s="228">
        <f t="shared" si="19"/>
        <v>0</v>
      </c>
      <c r="AH48" s="228">
        <f t="shared" si="20"/>
        <v>0</v>
      </c>
      <c r="AI48" s="228">
        <f t="shared" si="21"/>
        <v>0</v>
      </c>
      <c r="AJ48" s="228">
        <f t="shared" si="22"/>
        <v>0</v>
      </c>
      <c r="AK48" s="228">
        <f t="shared" si="23"/>
        <v>0</v>
      </c>
      <c r="AL48" s="273"/>
      <c r="AM48" s="228">
        <f t="shared" si="24"/>
        <v>0</v>
      </c>
      <c r="AN48" s="228">
        <f t="shared" si="25"/>
        <v>0</v>
      </c>
      <c r="AO48" s="228">
        <f t="shared" si="26"/>
        <v>0</v>
      </c>
      <c r="AP48" s="228">
        <f t="shared" si="27"/>
        <v>0</v>
      </c>
      <c r="AQ48" s="228">
        <f t="shared" si="28"/>
        <v>0</v>
      </c>
      <c r="AR48" s="228">
        <f t="shared" si="29"/>
        <v>0</v>
      </c>
      <c r="AS48" s="228">
        <f t="shared" si="30"/>
        <v>0</v>
      </c>
      <c r="AT48" s="228">
        <f t="shared" si="31"/>
        <v>0</v>
      </c>
      <c r="AU48" s="228">
        <f t="shared" si="32"/>
        <v>0</v>
      </c>
      <c r="AV48" s="222"/>
      <c r="AW48" s="222"/>
      <c r="AX48" s="222"/>
    </row>
    <row r="49" spans="2:50" ht="15">
      <c r="B49" s="274"/>
      <c r="C49" s="697"/>
      <c r="D49" s="698"/>
      <c r="E49" s="275"/>
      <c r="F49" s="268"/>
      <c r="G49" s="264">
        <f t="shared" si="5"/>
        <v>0</v>
      </c>
      <c r="H49" s="276">
        <f t="shared" si="33"/>
        <v>23</v>
      </c>
      <c r="I49" s="277"/>
      <c r="J49" s="267">
        <f t="shared" si="6"/>
        <v>0</v>
      </c>
      <c r="K49" s="296"/>
      <c r="L49" s="296"/>
      <c r="M49" s="297"/>
      <c r="T49" s="228">
        <f t="shared" si="4"/>
        <v>0</v>
      </c>
      <c r="U49" s="228">
        <f t="shared" si="7"/>
        <v>0</v>
      </c>
      <c r="V49" s="228">
        <f t="shared" si="8"/>
        <v>0</v>
      </c>
      <c r="W49" s="228">
        <f t="shared" si="9"/>
        <v>0</v>
      </c>
      <c r="X49" s="228">
        <f t="shared" si="10"/>
        <v>0</v>
      </c>
      <c r="Y49" s="228">
        <f t="shared" si="11"/>
        <v>0</v>
      </c>
      <c r="Z49" s="228">
        <f t="shared" si="12"/>
        <v>0</v>
      </c>
      <c r="AA49" s="228">
        <f t="shared" si="13"/>
        <v>0</v>
      </c>
      <c r="AB49" s="228">
        <f t="shared" si="14"/>
        <v>0</v>
      </c>
      <c r="AC49" s="228">
        <f t="shared" si="15"/>
        <v>0</v>
      </c>
      <c r="AD49" s="228">
        <f t="shared" si="16"/>
        <v>0</v>
      </c>
      <c r="AE49" s="228">
        <f t="shared" si="17"/>
        <v>0</v>
      </c>
      <c r="AF49" s="228">
        <f t="shared" si="18"/>
        <v>0</v>
      </c>
      <c r="AG49" s="228">
        <f t="shared" si="19"/>
        <v>0</v>
      </c>
      <c r="AH49" s="228">
        <f t="shared" si="20"/>
        <v>0</v>
      </c>
      <c r="AI49" s="228">
        <f t="shared" si="21"/>
        <v>0</v>
      </c>
      <c r="AJ49" s="228">
        <f t="shared" si="22"/>
        <v>0</v>
      </c>
      <c r="AK49" s="228">
        <f t="shared" si="23"/>
        <v>0</v>
      </c>
      <c r="AL49" s="273"/>
      <c r="AM49" s="228">
        <f t="shared" si="24"/>
        <v>0</v>
      </c>
      <c r="AN49" s="228">
        <f t="shared" si="25"/>
        <v>0</v>
      </c>
      <c r="AO49" s="228">
        <f t="shared" si="26"/>
        <v>0</v>
      </c>
      <c r="AP49" s="228">
        <f t="shared" si="27"/>
        <v>0</v>
      </c>
      <c r="AQ49" s="228">
        <f t="shared" si="28"/>
        <v>0</v>
      </c>
      <c r="AR49" s="228">
        <f t="shared" si="29"/>
        <v>0</v>
      </c>
      <c r="AS49" s="228">
        <f t="shared" si="30"/>
        <v>0</v>
      </c>
      <c r="AT49" s="228">
        <f t="shared" si="31"/>
        <v>0</v>
      </c>
      <c r="AU49" s="228">
        <f t="shared" si="32"/>
        <v>0</v>
      </c>
      <c r="AV49" s="222"/>
      <c r="AW49" s="222"/>
      <c r="AX49" s="222"/>
    </row>
    <row r="50" spans="2:53" ht="15">
      <c r="B50" s="274"/>
      <c r="C50" s="697"/>
      <c r="D50" s="698"/>
      <c r="E50" s="275"/>
      <c r="F50" s="268"/>
      <c r="G50" s="264">
        <f t="shared" si="5"/>
        <v>0</v>
      </c>
      <c r="H50" s="276">
        <f t="shared" si="33"/>
        <v>24</v>
      </c>
      <c r="I50" s="277"/>
      <c r="J50" s="267">
        <f t="shared" si="6"/>
        <v>0</v>
      </c>
      <c r="K50" s="298"/>
      <c r="L50" s="298"/>
      <c r="M50" s="285"/>
      <c r="N50" s="222"/>
      <c r="O50" s="222"/>
      <c r="P50" s="222"/>
      <c r="Q50" s="222"/>
      <c r="R50" s="222"/>
      <c r="S50" s="222"/>
      <c r="T50" s="228">
        <f t="shared" si="4"/>
        <v>0</v>
      </c>
      <c r="U50" s="228">
        <f t="shared" si="7"/>
        <v>0</v>
      </c>
      <c r="V50" s="228">
        <f t="shared" si="8"/>
        <v>0</v>
      </c>
      <c r="W50" s="228">
        <f t="shared" si="9"/>
        <v>0</v>
      </c>
      <c r="X50" s="228">
        <f t="shared" si="10"/>
        <v>0</v>
      </c>
      <c r="Y50" s="228">
        <f t="shared" si="11"/>
        <v>0</v>
      </c>
      <c r="Z50" s="228">
        <f t="shared" si="12"/>
        <v>0</v>
      </c>
      <c r="AA50" s="228">
        <f t="shared" si="13"/>
        <v>0</v>
      </c>
      <c r="AB50" s="228">
        <f t="shared" si="14"/>
        <v>0</v>
      </c>
      <c r="AC50" s="228">
        <f t="shared" si="15"/>
        <v>0</v>
      </c>
      <c r="AD50" s="228">
        <f t="shared" si="16"/>
        <v>0</v>
      </c>
      <c r="AE50" s="228">
        <f t="shared" si="17"/>
        <v>0</v>
      </c>
      <c r="AF50" s="228">
        <f t="shared" si="18"/>
        <v>0</v>
      </c>
      <c r="AG50" s="228">
        <f t="shared" si="19"/>
        <v>0</v>
      </c>
      <c r="AH50" s="228">
        <f t="shared" si="20"/>
        <v>0</v>
      </c>
      <c r="AI50" s="228">
        <f t="shared" si="21"/>
        <v>0</v>
      </c>
      <c r="AJ50" s="228">
        <f t="shared" si="22"/>
        <v>0</v>
      </c>
      <c r="AK50" s="228">
        <f t="shared" si="23"/>
        <v>0</v>
      </c>
      <c r="AL50" s="273"/>
      <c r="AM50" s="228">
        <f t="shared" si="24"/>
        <v>0</v>
      </c>
      <c r="AN50" s="228">
        <f t="shared" si="25"/>
        <v>0</v>
      </c>
      <c r="AO50" s="228">
        <f t="shared" si="26"/>
        <v>0</v>
      </c>
      <c r="AP50" s="228">
        <f t="shared" si="27"/>
        <v>0</v>
      </c>
      <c r="AQ50" s="228">
        <f t="shared" si="28"/>
        <v>0</v>
      </c>
      <c r="AR50" s="228">
        <f t="shared" si="29"/>
        <v>0</v>
      </c>
      <c r="AS50" s="228">
        <f t="shared" si="30"/>
        <v>0</v>
      </c>
      <c r="AT50" s="228">
        <f t="shared" si="31"/>
        <v>0</v>
      </c>
      <c r="AU50" s="228">
        <f t="shared" si="32"/>
        <v>0</v>
      </c>
      <c r="AV50" s="222"/>
      <c r="AW50" s="222"/>
      <c r="AX50" s="222"/>
      <c r="AY50" s="222"/>
      <c r="AZ50" s="222"/>
      <c r="BA50" s="222"/>
    </row>
    <row r="51" spans="2:53" ht="15">
      <c r="B51" s="274"/>
      <c r="C51" s="697"/>
      <c r="D51" s="698"/>
      <c r="E51" s="275"/>
      <c r="F51" s="268"/>
      <c r="G51" s="264">
        <f t="shared" si="5"/>
        <v>0</v>
      </c>
      <c r="H51" s="276">
        <f t="shared" si="33"/>
        <v>25</v>
      </c>
      <c r="I51" s="277"/>
      <c r="J51" s="267">
        <f t="shared" si="6"/>
        <v>0</v>
      </c>
      <c r="K51" s="298"/>
      <c r="L51" s="298"/>
      <c r="M51" s="285"/>
      <c r="N51" s="222"/>
      <c r="O51" s="222"/>
      <c r="P51" s="222"/>
      <c r="Q51" s="222"/>
      <c r="R51" s="222"/>
      <c r="S51" s="222"/>
      <c r="T51" s="228">
        <f t="shared" si="4"/>
        <v>0</v>
      </c>
      <c r="U51" s="228">
        <f t="shared" si="7"/>
        <v>0</v>
      </c>
      <c r="V51" s="228">
        <f t="shared" si="8"/>
        <v>0</v>
      </c>
      <c r="W51" s="228">
        <f t="shared" si="9"/>
        <v>0</v>
      </c>
      <c r="X51" s="228">
        <f t="shared" si="10"/>
        <v>0</v>
      </c>
      <c r="Y51" s="228">
        <f t="shared" si="11"/>
        <v>0</v>
      </c>
      <c r="Z51" s="228">
        <f t="shared" si="12"/>
        <v>0</v>
      </c>
      <c r="AA51" s="228">
        <f t="shared" si="13"/>
        <v>0</v>
      </c>
      <c r="AB51" s="228">
        <f t="shared" si="14"/>
        <v>0</v>
      </c>
      <c r="AC51" s="228">
        <f t="shared" si="15"/>
        <v>0</v>
      </c>
      <c r="AD51" s="228">
        <f t="shared" si="16"/>
        <v>0</v>
      </c>
      <c r="AE51" s="228">
        <f t="shared" si="17"/>
        <v>0</v>
      </c>
      <c r="AF51" s="228">
        <f t="shared" si="18"/>
        <v>0</v>
      </c>
      <c r="AG51" s="228">
        <f t="shared" si="19"/>
        <v>0</v>
      </c>
      <c r="AH51" s="228">
        <f t="shared" si="20"/>
        <v>0</v>
      </c>
      <c r="AI51" s="228">
        <f t="shared" si="21"/>
        <v>0</v>
      </c>
      <c r="AJ51" s="228">
        <f t="shared" si="22"/>
        <v>0</v>
      </c>
      <c r="AK51" s="228">
        <f t="shared" si="23"/>
        <v>0</v>
      </c>
      <c r="AL51" s="273"/>
      <c r="AM51" s="228">
        <f t="shared" si="24"/>
        <v>0</v>
      </c>
      <c r="AN51" s="228">
        <f t="shared" si="25"/>
        <v>0</v>
      </c>
      <c r="AO51" s="228">
        <f t="shared" si="26"/>
        <v>0</v>
      </c>
      <c r="AP51" s="228">
        <f t="shared" si="27"/>
        <v>0</v>
      </c>
      <c r="AQ51" s="228">
        <f t="shared" si="28"/>
        <v>0</v>
      </c>
      <c r="AR51" s="228">
        <f t="shared" si="29"/>
        <v>0</v>
      </c>
      <c r="AS51" s="228">
        <f t="shared" si="30"/>
        <v>0</v>
      </c>
      <c r="AT51" s="228">
        <f t="shared" si="31"/>
        <v>0</v>
      </c>
      <c r="AU51" s="228">
        <f t="shared" si="32"/>
        <v>0</v>
      </c>
      <c r="AV51" s="222"/>
      <c r="AW51" s="222"/>
      <c r="AX51" s="222"/>
      <c r="AY51" s="222"/>
      <c r="AZ51" s="222"/>
      <c r="BA51" s="222"/>
    </row>
    <row r="52" spans="2:53" ht="15">
      <c r="B52" s="274"/>
      <c r="C52" s="697"/>
      <c r="D52" s="698"/>
      <c r="E52" s="275"/>
      <c r="F52" s="268"/>
      <c r="G52" s="264">
        <f t="shared" si="5"/>
        <v>0</v>
      </c>
      <c r="H52" s="276">
        <f t="shared" si="33"/>
        <v>26</v>
      </c>
      <c r="I52" s="277"/>
      <c r="J52" s="267">
        <f t="shared" si="6"/>
        <v>0</v>
      </c>
      <c r="K52" s="298"/>
      <c r="L52" s="298"/>
      <c r="M52" s="285"/>
      <c r="N52" s="222"/>
      <c r="O52" s="222"/>
      <c r="P52" s="222"/>
      <c r="Q52" s="222"/>
      <c r="R52" s="222"/>
      <c r="S52" s="222"/>
      <c r="T52" s="228">
        <f t="shared" si="4"/>
        <v>0</v>
      </c>
      <c r="U52" s="228">
        <f t="shared" si="7"/>
        <v>0</v>
      </c>
      <c r="V52" s="228">
        <f t="shared" si="8"/>
        <v>0</v>
      </c>
      <c r="W52" s="228">
        <f t="shared" si="9"/>
        <v>0</v>
      </c>
      <c r="X52" s="228">
        <f t="shared" si="10"/>
        <v>0</v>
      </c>
      <c r="Y52" s="228">
        <f t="shared" si="11"/>
        <v>0</v>
      </c>
      <c r="Z52" s="228">
        <f t="shared" si="12"/>
        <v>0</v>
      </c>
      <c r="AA52" s="228">
        <f t="shared" si="13"/>
        <v>0</v>
      </c>
      <c r="AB52" s="228">
        <f t="shared" si="14"/>
        <v>0</v>
      </c>
      <c r="AC52" s="228">
        <f t="shared" si="15"/>
        <v>0</v>
      </c>
      <c r="AD52" s="228">
        <f t="shared" si="16"/>
        <v>0</v>
      </c>
      <c r="AE52" s="228">
        <f t="shared" si="17"/>
        <v>0</v>
      </c>
      <c r="AF52" s="228">
        <f t="shared" si="18"/>
        <v>0</v>
      </c>
      <c r="AG52" s="228">
        <f t="shared" si="19"/>
        <v>0</v>
      </c>
      <c r="AH52" s="228">
        <f t="shared" si="20"/>
        <v>0</v>
      </c>
      <c r="AI52" s="228">
        <f t="shared" si="21"/>
        <v>0</v>
      </c>
      <c r="AJ52" s="228">
        <f t="shared" si="22"/>
        <v>0</v>
      </c>
      <c r="AK52" s="228">
        <f t="shared" si="23"/>
        <v>0</v>
      </c>
      <c r="AL52" s="273"/>
      <c r="AM52" s="228">
        <f t="shared" si="24"/>
        <v>0</v>
      </c>
      <c r="AN52" s="228">
        <f t="shared" si="25"/>
        <v>0</v>
      </c>
      <c r="AO52" s="228">
        <f t="shared" si="26"/>
        <v>0</v>
      </c>
      <c r="AP52" s="228">
        <f t="shared" si="27"/>
        <v>0</v>
      </c>
      <c r="AQ52" s="228">
        <f t="shared" si="28"/>
        <v>0</v>
      </c>
      <c r="AR52" s="228">
        <f t="shared" si="29"/>
        <v>0</v>
      </c>
      <c r="AS52" s="228">
        <f t="shared" si="30"/>
        <v>0</v>
      </c>
      <c r="AT52" s="228">
        <f t="shared" si="31"/>
        <v>0</v>
      </c>
      <c r="AU52" s="228">
        <f t="shared" si="32"/>
        <v>0</v>
      </c>
      <c r="AV52" s="222"/>
      <c r="AW52" s="222"/>
      <c r="AX52" s="222"/>
      <c r="AY52" s="222"/>
      <c r="AZ52" s="222"/>
      <c r="BA52" s="222"/>
    </row>
    <row r="53" spans="2:53" ht="15">
      <c r="B53" s="274"/>
      <c r="C53" s="697"/>
      <c r="D53" s="698"/>
      <c r="E53" s="275"/>
      <c r="F53" s="268"/>
      <c r="G53" s="264">
        <f t="shared" si="5"/>
        <v>0</v>
      </c>
      <c r="H53" s="276">
        <f t="shared" si="33"/>
        <v>27</v>
      </c>
      <c r="I53" s="277"/>
      <c r="J53" s="267">
        <f t="shared" si="6"/>
        <v>0</v>
      </c>
      <c r="K53" s="298"/>
      <c r="L53" s="298"/>
      <c r="M53" s="285"/>
      <c r="N53" s="222"/>
      <c r="O53" s="222"/>
      <c r="P53" s="222"/>
      <c r="Q53" s="222"/>
      <c r="R53" s="222"/>
      <c r="S53" s="222"/>
      <c r="T53" s="228">
        <f t="shared" si="4"/>
        <v>0</v>
      </c>
      <c r="U53" s="228">
        <f t="shared" si="7"/>
        <v>0</v>
      </c>
      <c r="V53" s="228">
        <f t="shared" si="8"/>
        <v>0</v>
      </c>
      <c r="W53" s="228">
        <f t="shared" si="9"/>
        <v>0</v>
      </c>
      <c r="X53" s="228">
        <f t="shared" si="10"/>
        <v>0</v>
      </c>
      <c r="Y53" s="228">
        <f t="shared" si="11"/>
        <v>0</v>
      </c>
      <c r="Z53" s="228">
        <f t="shared" si="12"/>
        <v>0</v>
      </c>
      <c r="AA53" s="228">
        <f t="shared" si="13"/>
        <v>0</v>
      </c>
      <c r="AB53" s="228">
        <f t="shared" si="14"/>
        <v>0</v>
      </c>
      <c r="AC53" s="228">
        <f t="shared" si="15"/>
        <v>0</v>
      </c>
      <c r="AD53" s="228">
        <f t="shared" si="16"/>
        <v>0</v>
      </c>
      <c r="AE53" s="228">
        <f t="shared" si="17"/>
        <v>0</v>
      </c>
      <c r="AF53" s="228">
        <f t="shared" si="18"/>
        <v>0</v>
      </c>
      <c r="AG53" s="228">
        <f t="shared" si="19"/>
        <v>0</v>
      </c>
      <c r="AH53" s="228">
        <f t="shared" si="20"/>
        <v>0</v>
      </c>
      <c r="AI53" s="228">
        <f t="shared" si="21"/>
        <v>0</v>
      </c>
      <c r="AJ53" s="228">
        <f t="shared" si="22"/>
        <v>0</v>
      </c>
      <c r="AK53" s="228">
        <f t="shared" si="23"/>
        <v>0</v>
      </c>
      <c r="AL53" s="273"/>
      <c r="AM53" s="228">
        <f t="shared" si="24"/>
        <v>0</v>
      </c>
      <c r="AN53" s="228">
        <f t="shared" si="25"/>
        <v>0</v>
      </c>
      <c r="AO53" s="228">
        <f t="shared" si="26"/>
        <v>0</v>
      </c>
      <c r="AP53" s="228">
        <f t="shared" si="27"/>
        <v>0</v>
      </c>
      <c r="AQ53" s="228">
        <f t="shared" si="28"/>
        <v>0</v>
      </c>
      <c r="AR53" s="228">
        <f t="shared" si="29"/>
        <v>0</v>
      </c>
      <c r="AS53" s="228">
        <f t="shared" si="30"/>
        <v>0</v>
      </c>
      <c r="AT53" s="228">
        <f t="shared" si="31"/>
        <v>0</v>
      </c>
      <c r="AU53" s="228">
        <f t="shared" si="32"/>
        <v>0</v>
      </c>
      <c r="AV53" s="222"/>
      <c r="AW53" s="222"/>
      <c r="AX53" s="222"/>
      <c r="AY53" s="222"/>
      <c r="AZ53" s="222"/>
      <c r="BA53" s="222"/>
    </row>
    <row r="54" spans="2:50" ht="15">
      <c r="B54" s="274"/>
      <c r="C54" s="697"/>
      <c r="D54" s="698"/>
      <c r="E54" s="275"/>
      <c r="F54" s="268"/>
      <c r="G54" s="264">
        <f t="shared" si="5"/>
        <v>0</v>
      </c>
      <c r="H54" s="276">
        <f t="shared" si="33"/>
        <v>28</v>
      </c>
      <c r="I54" s="277"/>
      <c r="J54" s="267">
        <f t="shared" si="6"/>
        <v>0</v>
      </c>
      <c r="K54" s="296"/>
      <c r="L54" s="296"/>
      <c r="M54" s="297"/>
      <c r="T54" s="228">
        <f t="shared" si="4"/>
        <v>0</v>
      </c>
      <c r="U54" s="228">
        <f t="shared" si="7"/>
        <v>0</v>
      </c>
      <c r="V54" s="228">
        <f t="shared" si="8"/>
        <v>0</v>
      </c>
      <c r="W54" s="228">
        <f t="shared" si="9"/>
        <v>0</v>
      </c>
      <c r="X54" s="228">
        <f t="shared" si="10"/>
        <v>0</v>
      </c>
      <c r="Y54" s="228">
        <f t="shared" si="11"/>
        <v>0</v>
      </c>
      <c r="Z54" s="228">
        <f t="shared" si="12"/>
        <v>0</v>
      </c>
      <c r="AA54" s="228">
        <f t="shared" si="13"/>
        <v>0</v>
      </c>
      <c r="AB54" s="228">
        <f t="shared" si="14"/>
        <v>0</v>
      </c>
      <c r="AC54" s="228">
        <f t="shared" si="15"/>
        <v>0</v>
      </c>
      <c r="AD54" s="228">
        <f t="shared" si="16"/>
        <v>0</v>
      </c>
      <c r="AE54" s="228">
        <f t="shared" si="17"/>
        <v>0</v>
      </c>
      <c r="AF54" s="228">
        <f t="shared" si="18"/>
        <v>0</v>
      </c>
      <c r="AG54" s="228">
        <f t="shared" si="19"/>
        <v>0</v>
      </c>
      <c r="AH54" s="228">
        <f t="shared" si="20"/>
        <v>0</v>
      </c>
      <c r="AI54" s="228">
        <f t="shared" si="21"/>
        <v>0</v>
      </c>
      <c r="AJ54" s="228">
        <f t="shared" si="22"/>
        <v>0</v>
      </c>
      <c r="AK54" s="228">
        <f t="shared" si="23"/>
        <v>0</v>
      </c>
      <c r="AL54" s="273"/>
      <c r="AM54" s="228">
        <f t="shared" si="24"/>
        <v>0</v>
      </c>
      <c r="AN54" s="228">
        <f t="shared" si="25"/>
        <v>0</v>
      </c>
      <c r="AO54" s="228">
        <f t="shared" si="26"/>
        <v>0</v>
      </c>
      <c r="AP54" s="228">
        <f t="shared" si="27"/>
        <v>0</v>
      </c>
      <c r="AQ54" s="228">
        <f t="shared" si="28"/>
        <v>0</v>
      </c>
      <c r="AR54" s="228">
        <f t="shared" si="29"/>
        <v>0</v>
      </c>
      <c r="AS54" s="228">
        <f t="shared" si="30"/>
        <v>0</v>
      </c>
      <c r="AT54" s="228">
        <f t="shared" si="31"/>
        <v>0</v>
      </c>
      <c r="AU54" s="228">
        <f t="shared" si="32"/>
        <v>0</v>
      </c>
      <c r="AV54" s="222"/>
      <c r="AW54" s="222"/>
      <c r="AX54" s="222"/>
    </row>
    <row r="55" spans="2:50" ht="15">
      <c r="B55" s="274"/>
      <c r="C55" s="697"/>
      <c r="D55" s="698"/>
      <c r="E55" s="275"/>
      <c r="F55" s="268"/>
      <c r="G55" s="264">
        <f t="shared" si="5"/>
        <v>0</v>
      </c>
      <c r="H55" s="276">
        <f t="shared" si="33"/>
        <v>29</v>
      </c>
      <c r="I55" s="277"/>
      <c r="J55" s="267">
        <f t="shared" si="6"/>
        <v>0</v>
      </c>
      <c r="K55" s="296"/>
      <c r="L55" s="296"/>
      <c r="M55" s="297"/>
      <c r="T55" s="228">
        <f t="shared" si="4"/>
        <v>0</v>
      </c>
      <c r="U55" s="228">
        <f t="shared" si="7"/>
        <v>0</v>
      </c>
      <c r="V55" s="228">
        <f t="shared" si="8"/>
        <v>0</v>
      </c>
      <c r="W55" s="228">
        <f t="shared" si="9"/>
        <v>0</v>
      </c>
      <c r="X55" s="228">
        <f t="shared" si="10"/>
        <v>0</v>
      </c>
      <c r="Y55" s="228">
        <f t="shared" si="11"/>
        <v>0</v>
      </c>
      <c r="Z55" s="228">
        <f t="shared" si="12"/>
        <v>0</v>
      </c>
      <c r="AA55" s="228">
        <f t="shared" si="13"/>
        <v>0</v>
      </c>
      <c r="AB55" s="228">
        <f t="shared" si="14"/>
        <v>0</v>
      </c>
      <c r="AC55" s="228">
        <f t="shared" si="15"/>
        <v>0</v>
      </c>
      <c r="AD55" s="228">
        <f t="shared" si="16"/>
        <v>0</v>
      </c>
      <c r="AE55" s="228">
        <f t="shared" si="17"/>
        <v>0</v>
      </c>
      <c r="AF55" s="228">
        <f t="shared" si="18"/>
        <v>0</v>
      </c>
      <c r="AG55" s="228">
        <f t="shared" si="19"/>
        <v>0</v>
      </c>
      <c r="AH55" s="228">
        <f t="shared" si="20"/>
        <v>0</v>
      </c>
      <c r="AI55" s="228">
        <f t="shared" si="21"/>
        <v>0</v>
      </c>
      <c r="AJ55" s="228">
        <f t="shared" si="22"/>
        <v>0</v>
      </c>
      <c r="AK55" s="228">
        <f t="shared" si="23"/>
        <v>0</v>
      </c>
      <c r="AL55" s="273"/>
      <c r="AM55" s="228">
        <f t="shared" si="24"/>
        <v>0</v>
      </c>
      <c r="AN55" s="228">
        <f t="shared" si="25"/>
        <v>0</v>
      </c>
      <c r="AO55" s="228">
        <f t="shared" si="26"/>
        <v>0</v>
      </c>
      <c r="AP55" s="228">
        <f t="shared" si="27"/>
        <v>0</v>
      </c>
      <c r="AQ55" s="228">
        <f t="shared" si="28"/>
        <v>0</v>
      </c>
      <c r="AR55" s="228">
        <f t="shared" si="29"/>
        <v>0</v>
      </c>
      <c r="AS55" s="228">
        <f t="shared" si="30"/>
        <v>0</v>
      </c>
      <c r="AT55" s="228">
        <f t="shared" si="31"/>
        <v>0</v>
      </c>
      <c r="AU55" s="228">
        <f t="shared" si="32"/>
        <v>0</v>
      </c>
      <c r="AV55" s="222"/>
      <c r="AW55" s="222"/>
      <c r="AX55" s="222"/>
    </row>
    <row r="56" spans="2:50" ht="15">
      <c r="B56" s="274"/>
      <c r="C56" s="697"/>
      <c r="D56" s="698"/>
      <c r="E56" s="275"/>
      <c r="F56" s="268"/>
      <c r="G56" s="264">
        <f t="shared" si="5"/>
        <v>0</v>
      </c>
      <c r="H56" s="276">
        <f t="shared" si="33"/>
        <v>30</v>
      </c>
      <c r="I56" s="277"/>
      <c r="J56" s="267">
        <f t="shared" si="6"/>
        <v>0</v>
      </c>
      <c r="K56" s="298"/>
      <c r="L56" s="298"/>
      <c r="M56" s="285"/>
      <c r="N56" s="222"/>
      <c r="O56" s="222"/>
      <c r="T56" s="228">
        <f t="shared" si="4"/>
        <v>0</v>
      </c>
      <c r="U56" s="228">
        <f t="shared" si="7"/>
        <v>0</v>
      </c>
      <c r="V56" s="228">
        <f t="shared" si="8"/>
        <v>0</v>
      </c>
      <c r="W56" s="228">
        <f t="shared" si="9"/>
        <v>0</v>
      </c>
      <c r="X56" s="228">
        <f t="shared" si="10"/>
        <v>0</v>
      </c>
      <c r="Y56" s="228">
        <f t="shared" si="11"/>
        <v>0</v>
      </c>
      <c r="Z56" s="228">
        <f t="shared" si="12"/>
        <v>0</v>
      </c>
      <c r="AA56" s="228">
        <f t="shared" si="13"/>
        <v>0</v>
      </c>
      <c r="AB56" s="228">
        <f t="shared" si="14"/>
        <v>0</v>
      </c>
      <c r="AC56" s="228">
        <f t="shared" si="15"/>
        <v>0</v>
      </c>
      <c r="AD56" s="228">
        <f t="shared" si="16"/>
        <v>0</v>
      </c>
      <c r="AE56" s="228">
        <f t="shared" si="17"/>
        <v>0</v>
      </c>
      <c r="AF56" s="228">
        <f t="shared" si="18"/>
        <v>0</v>
      </c>
      <c r="AG56" s="228">
        <f t="shared" si="19"/>
        <v>0</v>
      </c>
      <c r="AH56" s="228">
        <f t="shared" si="20"/>
        <v>0</v>
      </c>
      <c r="AI56" s="228">
        <f t="shared" si="21"/>
        <v>0</v>
      </c>
      <c r="AJ56" s="228">
        <f t="shared" si="22"/>
        <v>0</v>
      </c>
      <c r="AK56" s="228">
        <f t="shared" si="23"/>
        <v>0</v>
      </c>
      <c r="AL56" s="273"/>
      <c r="AM56" s="228">
        <f t="shared" si="24"/>
        <v>0</v>
      </c>
      <c r="AN56" s="228">
        <f t="shared" si="25"/>
        <v>0</v>
      </c>
      <c r="AO56" s="228">
        <f t="shared" si="26"/>
        <v>0</v>
      </c>
      <c r="AP56" s="228">
        <f t="shared" si="27"/>
        <v>0</v>
      </c>
      <c r="AQ56" s="228">
        <f t="shared" si="28"/>
        <v>0</v>
      </c>
      <c r="AR56" s="228">
        <f t="shared" si="29"/>
        <v>0</v>
      </c>
      <c r="AS56" s="228">
        <f t="shared" si="30"/>
        <v>0</v>
      </c>
      <c r="AT56" s="228">
        <f t="shared" si="31"/>
        <v>0</v>
      </c>
      <c r="AU56" s="228">
        <f t="shared" si="32"/>
        <v>0</v>
      </c>
      <c r="AV56" s="222"/>
      <c r="AW56" s="222"/>
      <c r="AX56" s="222"/>
    </row>
    <row r="57" spans="2:53" ht="15">
      <c r="B57" s="274"/>
      <c r="C57" s="717"/>
      <c r="D57" s="718"/>
      <c r="E57" s="275"/>
      <c r="F57" s="268"/>
      <c r="G57" s="264">
        <f>E57-F57</f>
        <v>0</v>
      </c>
      <c r="H57" s="299">
        <f>H56+1</f>
        <v>31</v>
      </c>
      <c r="I57" s="300"/>
      <c r="J57" s="267">
        <f t="shared" si="6"/>
        <v>0</v>
      </c>
      <c r="K57" s="296"/>
      <c r="L57" s="296"/>
      <c r="M57" s="297"/>
      <c r="N57" s="222"/>
      <c r="O57" s="222"/>
      <c r="P57" s="222"/>
      <c r="Q57" s="222"/>
      <c r="R57" s="222"/>
      <c r="S57" s="222"/>
      <c r="T57" s="228">
        <f>IF(I57="bcos",G57,0)</f>
        <v>0</v>
      </c>
      <c r="U57" s="228">
        <f>IF($I57="fcos",$G57,0)</f>
        <v>0</v>
      </c>
      <c r="V57" s="228">
        <f>IF($I57="ccos",$G57,0)</f>
        <v>0</v>
      </c>
      <c r="W57" s="228">
        <f>IF($I57="ocos",$G57,0)</f>
        <v>0</v>
      </c>
      <c r="X57" s="228">
        <f>IF($I57="acom",$G57,0)</f>
        <v>0</v>
      </c>
      <c r="Y57" s="228">
        <f>IF($I57="cln",$G57,0)</f>
        <v>0</v>
      </c>
      <c r="Z57" s="228">
        <f>IF($I57="gdn",$G57,0)</f>
        <v>0</v>
      </c>
      <c r="AA57" s="228">
        <f>IF($I57="repe",$G57,0)</f>
        <v>0</v>
      </c>
      <c r="AB57" s="228">
        <f>IF($I57="repp",$G57,0)</f>
        <v>0</v>
      </c>
      <c r="AC57" s="228">
        <f>IF($I57="mkt",$G57,0)</f>
        <v>0</v>
      </c>
      <c r="AD57" s="228">
        <f>IF($I57="pstat",$G57,0)</f>
        <v>0</v>
      </c>
      <c r="AE57" s="228">
        <f>IF($I57="tvl",$G57,0)</f>
        <v>0</v>
      </c>
      <c r="AF57" s="228">
        <f>IF($I57="trn",$G57,0)</f>
        <v>0</v>
      </c>
      <c r="AG57" s="228">
        <f>IF($I57="mtr",$G57,0)</f>
        <v>0</v>
      </c>
      <c r="AH57" s="228">
        <f>IF($I57="don",$G57,0)</f>
        <v>0</v>
      </c>
      <c r="AI57" s="228">
        <f>IF($I57="watd",$G57,0)</f>
        <v>0</v>
      </c>
      <c r="AJ57" s="228">
        <f>IF($I57="snd",$G57,0)</f>
        <v>0</v>
      </c>
      <c r="AK57" s="228">
        <f>IF($I57="drw",$G57,0)</f>
        <v>0</v>
      </c>
      <c r="AL57" s="273"/>
      <c r="AM57" s="228">
        <f>IF($I57="elec",$G57,0)</f>
        <v>0</v>
      </c>
      <c r="AN57" s="228">
        <f>IF($I57="gas",$G57,0)</f>
        <v>0</v>
      </c>
      <c r="AO57" s="228">
        <f>IF($I57="wat",$G57,0)</f>
        <v>0</v>
      </c>
      <c r="AP57" s="228">
        <f>IF($I57="tel",$G57,0)</f>
        <v>0</v>
      </c>
      <c r="AQ57" s="228">
        <f>IF($I57="eqh",$G57,0)</f>
        <v>0</v>
      </c>
      <c r="AR57" s="228">
        <f>IF($I57="ins",$G57,0)</f>
        <v>0</v>
      </c>
      <c r="AS57" s="228">
        <f>IF($I57="lic",$G57,0)</f>
        <v>0</v>
      </c>
      <c r="AT57" s="228">
        <f>IF($I57="ent",$G57,0)</f>
        <v>0</v>
      </c>
      <c r="AU57" s="228">
        <f>IF($I57="ccom",$G57,0)</f>
        <v>0</v>
      </c>
      <c r="AV57" s="222"/>
      <c r="AW57" s="222"/>
      <c r="AX57" s="222"/>
      <c r="AY57" s="222"/>
      <c r="AZ57" s="222"/>
      <c r="BA57" s="222"/>
    </row>
    <row r="58" spans="2:53" ht="15.75" thickBot="1">
      <c r="B58" s="719" t="s">
        <v>277</v>
      </c>
      <c r="C58" s="720"/>
      <c r="D58" s="721"/>
      <c r="E58" s="244">
        <f>SUM(E27:E57)</f>
        <v>0</v>
      </c>
      <c r="F58" s="244">
        <f>SUM(F27:F57)</f>
        <v>0</v>
      </c>
      <c r="G58" s="301"/>
      <c r="H58" s="301"/>
      <c r="I58" s="302"/>
      <c r="J58" s="303"/>
      <c r="K58" s="714" t="str">
        <f>B1</f>
        <v>YOUR INN</v>
      </c>
      <c r="L58" s="715"/>
      <c r="M58" s="716"/>
      <c r="N58" s="222"/>
      <c r="O58" s="222"/>
      <c r="P58" s="222"/>
      <c r="Q58" s="222"/>
      <c r="R58" s="222"/>
      <c r="S58" s="222"/>
      <c r="T58" s="304">
        <f aca="true" t="shared" si="34" ref="T58:AK58">SUM(T27:T57)</f>
        <v>0</v>
      </c>
      <c r="U58" s="304">
        <f t="shared" si="34"/>
        <v>0</v>
      </c>
      <c r="V58" s="304">
        <f t="shared" si="34"/>
        <v>0</v>
      </c>
      <c r="W58" s="304">
        <f t="shared" si="34"/>
        <v>0</v>
      </c>
      <c r="X58" s="304">
        <f t="shared" si="34"/>
        <v>0</v>
      </c>
      <c r="Y58" s="304">
        <f t="shared" si="34"/>
        <v>0</v>
      </c>
      <c r="Z58" s="304">
        <f t="shared" si="34"/>
        <v>0</v>
      </c>
      <c r="AA58" s="304">
        <f t="shared" si="34"/>
        <v>0</v>
      </c>
      <c r="AB58" s="304">
        <f t="shared" si="34"/>
        <v>0</v>
      </c>
      <c r="AC58" s="304">
        <f t="shared" si="34"/>
        <v>0</v>
      </c>
      <c r="AD58" s="304">
        <f t="shared" si="34"/>
        <v>0</v>
      </c>
      <c r="AE58" s="304">
        <f t="shared" si="34"/>
        <v>0</v>
      </c>
      <c r="AF58" s="304">
        <f t="shared" si="34"/>
        <v>0</v>
      </c>
      <c r="AG58" s="304">
        <f t="shared" si="34"/>
        <v>0</v>
      </c>
      <c r="AH58" s="304">
        <f t="shared" si="34"/>
        <v>0</v>
      </c>
      <c r="AI58" s="304">
        <f t="shared" si="34"/>
        <v>0</v>
      </c>
      <c r="AJ58" s="304">
        <f t="shared" si="34"/>
        <v>0</v>
      </c>
      <c r="AK58" s="304">
        <f t="shared" si="34"/>
        <v>0</v>
      </c>
      <c r="AL58" s="273"/>
      <c r="AM58" s="304">
        <f aca="true" t="shared" si="35" ref="AM58:AU58">SUM(AM27:AM57)</f>
        <v>0</v>
      </c>
      <c r="AN58" s="304">
        <f t="shared" si="35"/>
        <v>0</v>
      </c>
      <c r="AO58" s="304">
        <f t="shared" si="35"/>
        <v>0</v>
      </c>
      <c r="AP58" s="304">
        <f t="shared" si="35"/>
        <v>0</v>
      </c>
      <c r="AQ58" s="304">
        <f t="shared" si="35"/>
        <v>0</v>
      </c>
      <c r="AR58" s="304">
        <f t="shared" si="35"/>
        <v>0</v>
      </c>
      <c r="AS58" s="304">
        <f t="shared" si="35"/>
        <v>0</v>
      </c>
      <c r="AT58" s="304">
        <f t="shared" si="35"/>
        <v>0</v>
      </c>
      <c r="AU58" s="304">
        <f t="shared" si="35"/>
        <v>0</v>
      </c>
      <c r="AV58" s="222"/>
      <c r="AW58" s="222"/>
      <c r="AX58" s="222"/>
      <c r="AY58" s="222"/>
      <c r="AZ58" s="222"/>
      <c r="BA58" s="222"/>
    </row>
    <row r="59" spans="4:13" ht="15.75" thickTop="1">
      <c r="D59" s="305"/>
      <c r="E59" s="305"/>
      <c r="F59" s="305"/>
      <c r="G59" s="305"/>
      <c r="H59" s="305"/>
      <c r="I59" s="305"/>
      <c r="J59" s="305"/>
      <c r="K59" s="305"/>
      <c r="L59" s="305"/>
      <c r="M59" s="305"/>
    </row>
    <row r="60" spans="4:13" ht="15">
      <c r="D60" s="305"/>
      <c r="E60" s="305"/>
      <c r="F60" s="305"/>
      <c r="G60" s="305"/>
      <c r="H60" s="305"/>
      <c r="I60" s="305"/>
      <c r="J60" s="305"/>
      <c r="K60" s="305"/>
      <c r="L60" s="305"/>
      <c r="M60" s="305"/>
    </row>
    <row r="61" spans="4:13" ht="15">
      <c r="D61" s="305"/>
      <c r="E61" s="305"/>
      <c r="F61" s="305"/>
      <c r="G61" s="305"/>
      <c r="H61" s="305"/>
      <c r="I61" s="305"/>
      <c r="J61" s="305"/>
      <c r="K61" s="305"/>
      <c r="L61" s="305"/>
      <c r="M61" s="305"/>
    </row>
    <row r="62" spans="4:13" ht="15">
      <c r="D62" s="305"/>
      <c r="E62" s="305"/>
      <c r="F62" s="305"/>
      <c r="G62" s="305"/>
      <c r="H62" s="305"/>
      <c r="I62" s="305"/>
      <c r="J62" s="305"/>
      <c r="K62" s="305"/>
      <c r="L62" s="305"/>
      <c r="M62" s="305"/>
    </row>
    <row r="63" spans="4:13" ht="15">
      <c r="D63" s="305"/>
      <c r="E63" s="305"/>
      <c r="F63" s="305"/>
      <c r="G63" s="305"/>
      <c r="H63" s="305"/>
      <c r="I63" s="305"/>
      <c r="J63" s="305"/>
      <c r="K63" s="305"/>
      <c r="L63" s="305"/>
      <c r="M63" s="305"/>
    </row>
    <row r="64" spans="4:13" ht="15"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  <row r="65" spans="4:13" ht="15">
      <c r="D65" s="305"/>
      <c r="E65" s="305"/>
      <c r="F65" s="305"/>
      <c r="G65" s="305"/>
      <c r="H65" s="305"/>
      <c r="I65" s="305"/>
      <c r="J65" s="305"/>
      <c r="K65" s="305"/>
      <c r="L65" s="305"/>
      <c r="M65" s="305"/>
    </row>
    <row r="66" spans="4:13" ht="15">
      <c r="D66" s="305"/>
      <c r="E66" s="305"/>
      <c r="F66" s="305"/>
      <c r="G66" s="305"/>
      <c r="H66" s="305"/>
      <c r="I66" s="305"/>
      <c r="J66" s="305"/>
      <c r="K66" s="305"/>
      <c r="L66" s="305"/>
      <c r="M66" s="305"/>
    </row>
    <row r="67" spans="4:13" ht="15"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  <row r="68" spans="4:13" ht="15"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  <row r="69" spans="4:13" ht="15">
      <c r="D69" s="305"/>
      <c r="E69" s="305"/>
      <c r="F69" s="305"/>
      <c r="G69" s="305"/>
      <c r="H69" s="305"/>
      <c r="I69" s="305"/>
      <c r="J69" s="305"/>
      <c r="K69" s="305"/>
      <c r="L69" s="305"/>
      <c r="M69" s="305"/>
    </row>
    <row r="70" spans="4:13" ht="15">
      <c r="D70" s="305"/>
      <c r="E70" s="305"/>
      <c r="F70" s="305"/>
      <c r="G70" s="305"/>
      <c r="H70" s="305"/>
      <c r="I70" s="305"/>
      <c r="J70" s="305"/>
      <c r="K70" s="305"/>
      <c r="L70" s="305"/>
      <c r="M70" s="305"/>
    </row>
    <row r="71" spans="4:13" ht="15">
      <c r="D71" s="305"/>
      <c r="E71" s="305"/>
      <c r="F71" s="305"/>
      <c r="G71" s="305"/>
      <c r="H71" s="305"/>
      <c r="I71" s="305"/>
      <c r="J71" s="305"/>
      <c r="K71" s="305"/>
      <c r="L71" s="305"/>
      <c r="M71" s="305"/>
    </row>
    <row r="72" spans="4:13" ht="15">
      <c r="D72" s="305"/>
      <c r="E72" s="305"/>
      <c r="F72" s="305"/>
      <c r="G72" s="305"/>
      <c r="H72" s="305"/>
      <c r="I72" s="305"/>
      <c r="J72" s="305"/>
      <c r="K72" s="305"/>
      <c r="L72" s="305"/>
      <c r="M72" s="305"/>
    </row>
    <row r="73" spans="4:13" ht="15">
      <c r="D73" s="305"/>
      <c r="E73" s="305"/>
      <c r="F73" s="305"/>
      <c r="G73" s="305"/>
      <c r="H73" s="305"/>
      <c r="I73" s="305"/>
      <c r="J73" s="305"/>
      <c r="K73" s="305"/>
      <c r="L73" s="305"/>
      <c r="M73" s="305"/>
    </row>
    <row r="74" spans="4:13" ht="15">
      <c r="D74" s="305"/>
      <c r="E74" s="305"/>
      <c r="F74" s="305"/>
      <c r="G74" s="305"/>
      <c r="H74" s="305"/>
      <c r="I74" s="305"/>
      <c r="J74" s="305"/>
      <c r="K74" s="305"/>
      <c r="L74" s="305"/>
      <c r="M74" s="305"/>
    </row>
    <row r="75" spans="4:13" ht="15">
      <c r="D75" s="305"/>
      <c r="E75" s="305"/>
      <c r="F75" s="305"/>
      <c r="G75" s="305"/>
      <c r="H75" s="305"/>
      <c r="I75" s="305"/>
      <c r="J75" s="305"/>
      <c r="K75" s="305"/>
      <c r="L75" s="305"/>
      <c r="M75" s="305"/>
    </row>
    <row r="76" spans="4:13" ht="15">
      <c r="D76" s="305"/>
      <c r="E76" s="305"/>
      <c r="F76" s="305"/>
      <c r="G76" s="305"/>
      <c r="H76" s="305"/>
      <c r="I76" s="305"/>
      <c r="J76" s="305"/>
      <c r="K76" s="305"/>
      <c r="L76" s="305"/>
      <c r="M76" s="305"/>
    </row>
    <row r="77" spans="4:13" ht="15">
      <c r="D77" s="305"/>
      <c r="E77" s="305"/>
      <c r="F77" s="305"/>
      <c r="G77" s="305"/>
      <c r="H77" s="305"/>
      <c r="I77" s="305"/>
      <c r="J77" s="305"/>
      <c r="K77" s="305"/>
      <c r="L77" s="305"/>
      <c r="M77" s="305"/>
    </row>
    <row r="78" spans="4:13" ht="15">
      <c r="D78" s="305"/>
      <c r="E78" s="305"/>
      <c r="F78" s="305"/>
      <c r="G78" s="305"/>
      <c r="H78" s="305"/>
      <c r="I78" s="305"/>
      <c r="J78" s="305"/>
      <c r="K78" s="305"/>
      <c r="L78" s="305"/>
      <c r="M78" s="305"/>
    </row>
    <row r="79" spans="4:13" ht="15">
      <c r="D79" s="305"/>
      <c r="E79" s="305"/>
      <c r="F79" s="305"/>
      <c r="G79" s="305"/>
      <c r="H79" s="305"/>
      <c r="I79" s="305"/>
      <c r="J79" s="305"/>
      <c r="K79" s="305"/>
      <c r="L79" s="305"/>
      <c r="M79" s="305"/>
    </row>
    <row r="80" spans="4:13" ht="15">
      <c r="D80" s="305"/>
      <c r="E80" s="305"/>
      <c r="F80" s="305"/>
      <c r="G80" s="305"/>
      <c r="H80" s="305"/>
      <c r="I80" s="305"/>
      <c r="J80" s="305"/>
      <c r="K80" s="305"/>
      <c r="L80" s="305"/>
      <c r="M80" s="305"/>
    </row>
    <row r="81" spans="4:13" ht="15">
      <c r="D81" s="305"/>
      <c r="E81" s="305"/>
      <c r="F81" s="305"/>
      <c r="G81" s="305"/>
      <c r="H81" s="305"/>
      <c r="I81" s="305"/>
      <c r="J81" s="305"/>
      <c r="K81" s="305"/>
      <c r="L81" s="305"/>
      <c r="M81" s="305"/>
    </row>
    <row r="82" spans="4:13" ht="15">
      <c r="D82" s="305"/>
      <c r="E82" s="305"/>
      <c r="F82" s="305"/>
      <c r="G82" s="305"/>
      <c r="H82" s="305"/>
      <c r="I82" s="305"/>
      <c r="J82" s="305"/>
      <c r="K82" s="305"/>
      <c r="L82" s="305"/>
      <c r="M82" s="305"/>
    </row>
    <row r="83" spans="4:13" ht="15">
      <c r="D83" s="305"/>
      <c r="E83" s="305"/>
      <c r="F83" s="305"/>
      <c r="G83" s="305"/>
      <c r="H83" s="305"/>
      <c r="I83" s="305"/>
      <c r="J83" s="305"/>
      <c r="K83" s="305"/>
      <c r="L83" s="305"/>
      <c r="M83" s="305"/>
    </row>
    <row r="84" spans="4:13" ht="15">
      <c r="D84" s="305"/>
      <c r="E84" s="305"/>
      <c r="F84" s="305"/>
      <c r="G84" s="305"/>
      <c r="H84" s="305"/>
      <c r="I84" s="305"/>
      <c r="J84" s="305"/>
      <c r="K84" s="305"/>
      <c r="L84" s="305"/>
      <c r="M84" s="305"/>
    </row>
    <row r="85" spans="4:13" ht="15">
      <c r="D85" s="305"/>
      <c r="E85" s="305"/>
      <c r="F85" s="305"/>
      <c r="G85" s="305"/>
      <c r="H85" s="305"/>
      <c r="I85" s="305"/>
      <c r="J85" s="305"/>
      <c r="K85" s="305"/>
      <c r="L85" s="305"/>
      <c r="M85" s="305"/>
    </row>
    <row r="86" spans="4:13" ht="15">
      <c r="D86" s="305"/>
      <c r="E86" s="305"/>
      <c r="F86" s="305"/>
      <c r="G86" s="305"/>
      <c r="H86" s="305"/>
      <c r="I86" s="305"/>
      <c r="J86" s="305"/>
      <c r="K86" s="305"/>
      <c r="L86" s="305"/>
      <c r="M86" s="305"/>
    </row>
    <row r="87" spans="4:13" ht="15">
      <c r="D87" s="305"/>
      <c r="E87" s="305"/>
      <c r="F87" s="305"/>
      <c r="G87" s="305"/>
      <c r="H87" s="305"/>
      <c r="I87" s="305"/>
      <c r="J87" s="305"/>
      <c r="K87" s="305"/>
      <c r="L87" s="305"/>
      <c r="M87" s="305"/>
    </row>
    <row r="88" spans="4:13" ht="15">
      <c r="D88" s="305"/>
      <c r="E88" s="305"/>
      <c r="F88" s="305"/>
      <c r="G88" s="305"/>
      <c r="H88" s="305"/>
      <c r="I88" s="305"/>
      <c r="J88" s="305"/>
      <c r="K88" s="305"/>
      <c r="L88" s="305"/>
      <c r="M88" s="305"/>
    </row>
    <row r="89" spans="4:13" ht="15">
      <c r="D89" s="305"/>
      <c r="E89" s="305"/>
      <c r="F89" s="305"/>
      <c r="G89" s="305"/>
      <c r="H89" s="305"/>
      <c r="I89" s="305"/>
      <c r="J89" s="305"/>
      <c r="K89" s="305"/>
      <c r="L89" s="305"/>
      <c r="M89" s="305"/>
    </row>
    <row r="90" spans="4:13" ht="15">
      <c r="D90" s="305"/>
      <c r="E90" s="305"/>
      <c r="F90" s="305"/>
      <c r="G90" s="305"/>
      <c r="H90" s="305"/>
      <c r="I90" s="305"/>
      <c r="J90" s="305"/>
      <c r="K90" s="305"/>
      <c r="L90" s="305"/>
      <c r="M90" s="305"/>
    </row>
    <row r="91" spans="4:13" ht="15">
      <c r="D91" s="305"/>
      <c r="E91" s="305"/>
      <c r="F91" s="305"/>
      <c r="G91" s="305"/>
      <c r="H91" s="305"/>
      <c r="I91" s="305"/>
      <c r="J91" s="305"/>
      <c r="K91" s="305"/>
      <c r="L91" s="305"/>
      <c r="M91" s="305"/>
    </row>
    <row r="92" spans="4:13" ht="15">
      <c r="D92" s="305"/>
      <c r="E92" s="305"/>
      <c r="F92" s="305"/>
      <c r="G92" s="305"/>
      <c r="H92" s="305"/>
      <c r="I92" s="305"/>
      <c r="J92" s="305"/>
      <c r="K92" s="305"/>
      <c r="L92" s="305"/>
      <c r="M92" s="305"/>
    </row>
    <row r="93" spans="4:13" ht="15">
      <c r="D93" s="305"/>
      <c r="E93" s="305"/>
      <c r="F93" s="305"/>
      <c r="G93" s="305"/>
      <c r="H93" s="305"/>
      <c r="I93" s="305"/>
      <c r="J93" s="305"/>
      <c r="K93" s="305"/>
      <c r="L93" s="305"/>
      <c r="M93" s="305"/>
    </row>
    <row r="94" spans="4:13" ht="15">
      <c r="D94" s="305"/>
      <c r="E94" s="305"/>
      <c r="F94" s="305"/>
      <c r="G94" s="305"/>
      <c r="H94" s="305"/>
      <c r="I94" s="305"/>
      <c r="J94" s="305"/>
      <c r="K94" s="305"/>
      <c r="L94" s="305"/>
      <c r="M94" s="305"/>
    </row>
    <row r="95" spans="4:13" ht="15">
      <c r="D95" s="305"/>
      <c r="E95" s="305"/>
      <c r="F95" s="305"/>
      <c r="G95" s="305"/>
      <c r="H95" s="305"/>
      <c r="I95" s="305"/>
      <c r="J95" s="305"/>
      <c r="K95" s="305"/>
      <c r="L95" s="305"/>
      <c r="M95" s="305"/>
    </row>
    <row r="96" spans="4:13" ht="15">
      <c r="D96" s="305"/>
      <c r="E96" s="305"/>
      <c r="F96" s="305"/>
      <c r="G96" s="305"/>
      <c r="H96" s="305"/>
      <c r="I96" s="305"/>
      <c r="J96" s="305"/>
      <c r="K96" s="305"/>
      <c r="L96" s="305"/>
      <c r="M96" s="305"/>
    </row>
    <row r="97" spans="4:13" ht="15">
      <c r="D97" s="305"/>
      <c r="E97" s="305"/>
      <c r="F97" s="305"/>
      <c r="G97" s="305"/>
      <c r="H97" s="305"/>
      <c r="I97" s="305"/>
      <c r="J97" s="305"/>
      <c r="K97" s="305"/>
      <c r="L97" s="305"/>
      <c r="M97" s="305"/>
    </row>
    <row r="98" spans="4:13" ht="15">
      <c r="D98" s="305"/>
      <c r="E98" s="305"/>
      <c r="F98" s="305"/>
      <c r="G98" s="305"/>
      <c r="H98" s="305"/>
      <c r="I98" s="305"/>
      <c r="J98" s="305"/>
      <c r="K98" s="305"/>
      <c r="L98" s="305"/>
      <c r="M98" s="305"/>
    </row>
    <row r="99" spans="4:13" ht="15">
      <c r="D99" s="305"/>
      <c r="E99" s="305"/>
      <c r="F99" s="305"/>
      <c r="G99" s="305"/>
      <c r="H99" s="305"/>
      <c r="I99" s="305"/>
      <c r="J99" s="305"/>
      <c r="K99" s="305"/>
      <c r="L99" s="305"/>
      <c r="M99" s="305"/>
    </row>
    <row r="100" spans="4:13" ht="15"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</row>
    <row r="101" spans="4:13" ht="15"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</row>
    <row r="102" spans="4:13" ht="15"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</row>
    <row r="103" spans="4:13" ht="15"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</row>
    <row r="104" spans="4:13" ht="15"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</row>
    <row r="105" spans="4:13" ht="15"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</row>
    <row r="106" spans="4:13" ht="15"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</row>
    <row r="107" spans="4:13" ht="15"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</row>
    <row r="108" spans="4:13" ht="15"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</row>
    <row r="109" spans="4:13" ht="15"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</row>
    <row r="110" spans="4:13" ht="15"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</row>
    <row r="111" spans="4:13" ht="15"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</row>
    <row r="112" spans="4:13" ht="15"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</row>
    <row r="113" spans="4:13" ht="15"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</row>
    <row r="114" spans="4:13" ht="15"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</row>
    <row r="115" spans="4:13" ht="15"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</row>
    <row r="116" spans="4:13" ht="15"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</row>
    <row r="117" spans="4:13" ht="15"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</row>
    <row r="118" spans="4:13" ht="15"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</row>
    <row r="119" spans="4:13" ht="15"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</row>
    <row r="120" spans="4:13" ht="15"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</row>
    <row r="121" spans="4:13" ht="15"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</row>
    <row r="122" spans="4:13" ht="15"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</row>
    <row r="123" spans="4:13" ht="15"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</row>
    <row r="124" spans="4:13" ht="15"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</row>
    <row r="125" spans="4:13" ht="15"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</row>
    <row r="126" spans="4:13" ht="15"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</row>
    <row r="127" spans="4:13" ht="15"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</row>
    <row r="128" spans="4:13" ht="15"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</row>
    <row r="129" spans="4:13" ht="15"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</row>
    <row r="130" spans="4:13" ht="15"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</row>
    <row r="131" spans="4:13" ht="15"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</row>
    <row r="132" spans="4:13" ht="15"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</row>
    <row r="133" spans="4:13" ht="15"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</row>
    <row r="134" spans="4:13" ht="15"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</row>
    <row r="135" spans="4:13" ht="15"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</row>
    <row r="136" spans="4:13" ht="15"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</row>
    <row r="137" spans="4:13" ht="15"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</row>
    <row r="138" spans="4:13" ht="15"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</row>
  </sheetData>
  <sheetProtection password="95BB" sheet="1" objects="1" scenarios="1" selectLockedCells="1"/>
  <mergeCells count="116">
    <mergeCell ref="C52:D52"/>
    <mergeCell ref="K58:M58"/>
    <mergeCell ref="C53:D53"/>
    <mergeCell ref="C54:D54"/>
    <mergeCell ref="C55:D55"/>
    <mergeCell ref="C56:D56"/>
    <mergeCell ref="C57:D57"/>
    <mergeCell ref="B58:D58"/>
    <mergeCell ref="C49:D49"/>
    <mergeCell ref="C50:D50"/>
    <mergeCell ref="C46:D46"/>
    <mergeCell ref="C44:D44"/>
    <mergeCell ref="C45:D45"/>
    <mergeCell ref="C51:D51"/>
    <mergeCell ref="C43:D43"/>
    <mergeCell ref="C47:D47"/>
    <mergeCell ref="C48:D48"/>
    <mergeCell ref="K37:L37"/>
    <mergeCell ref="K39:M39"/>
    <mergeCell ref="C41:D41"/>
    <mergeCell ref="C42:D42"/>
    <mergeCell ref="K35:L35"/>
    <mergeCell ref="K36:L36"/>
    <mergeCell ref="K32:L32"/>
    <mergeCell ref="C33:D33"/>
    <mergeCell ref="K33:L33"/>
    <mergeCell ref="C34:D34"/>
    <mergeCell ref="K34:L34"/>
    <mergeCell ref="C32:D32"/>
    <mergeCell ref="K28:L28"/>
    <mergeCell ref="C29:D29"/>
    <mergeCell ref="AK25:AK26"/>
    <mergeCell ref="AF25:AF26"/>
    <mergeCell ref="AG25:AG26"/>
    <mergeCell ref="AH25:AH26"/>
    <mergeCell ref="K29:L29"/>
    <mergeCell ref="K27:L27"/>
    <mergeCell ref="AN25:AN26"/>
    <mergeCell ref="AC25:AC26"/>
    <mergeCell ref="AD25:AD26"/>
    <mergeCell ref="AE25:AE26"/>
    <mergeCell ref="C31:D31"/>
    <mergeCell ref="K31:L31"/>
    <mergeCell ref="C30:D30"/>
    <mergeCell ref="K30:L30"/>
    <mergeCell ref="C27:D27"/>
    <mergeCell ref="C28:D28"/>
    <mergeCell ref="AO25:AO26"/>
    <mergeCell ref="AP25:AP26"/>
    <mergeCell ref="AQ25:AQ26"/>
    <mergeCell ref="B25:I25"/>
    <mergeCell ref="K25:M25"/>
    <mergeCell ref="O25:R25"/>
    <mergeCell ref="T25:X25"/>
    <mergeCell ref="AM25:AM26"/>
    <mergeCell ref="AI25:AI26"/>
    <mergeCell ref="AJ25:AJ26"/>
    <mergeCell ref="AT25:AT26"/>
    <mergeCell ref="AU25:AU26"/>
    <mergeCell ref="C26:D26"/>
    <mergeCell ref="K26:L26"/>
    <mergeCell ref="AR25:AR26"/>
    <mergeCell ref="AS25:AS26"/>
    <mergeCell ref="Y25:Y26"/>
    <mergeCell ref="Z25:Z26"/>
    <mergeCell ref="AA25:AA26"/>
    <mergeCell ref="AB25:AB26"/>
    <mergeCell ref="B23:C23"/>
    <mergeCell ref="H23:I23"/>
    <mergeCell ref="J23:K23"/>
    <mergeCell ref="H19:I19"/>
    <mergeCell ref="H20:I20"/>
    <mergeCell ref="J19:K19"/>
    <mergeCell ref="J20:K20"/>
    <mergeCell ref="H21:I21"/>
    <mergeCell ref="J21:K21"/>
    <mergeCell ref="B16:C16"/>
    <mergeCell ref="H16:I16"/>
    <mergeCell ref="J16:K16"/>
    <mergeCell ref="B15:C15"/>
    <mergeCell ref="H15:I15"/>
    <mergeCell ref="J15:K15"/>
    <mergeCell ref="H12:I12"/>
    <mergeCell ref="J12:K12"/>
    <mergeCell ref="H13:I13"/>
    <mergeCell ref="J13:K13"/>
    <mergeCell ref="B14:C14"/>
    <mergeCell ref="H14:I14"/>
    <mergeCell ref="J14:K14"/>
    <mergeCell ref="D1:G1"/>
    <mergeCell ref="I1:K1"/>
    <mergeCell ref="L1:M1"/>
    <mergeCell ref="B2:C3"/>
    <mergeCell ref="H2:I2"/>
    <mergeCell ref="J2:K2"/>
    <mergeCell ref="M2:M3"/>
    <mergeCell ref="H3:I3"/>
    <mergeCell ref="J3:K3"/>
    <mergeCell ref="B4:C4"/>
    <mergeCell ref="D4:L4"/>
    <mergeCell ref="B5:C5"/>
    <mergeCell ref="H5:I5"/>
    <mergeCell ref="J5:K5"/>
    <mergeCell ref="B6:C6"/>
    <mergeCell ref="H6:I6"/>
    <mergeCell ref="J6:K6"/>
    <mergeCell ref="H11:I11"/>
    <mergeCell ref="J11:K11"/>
    <mergeCell ref="H7:I7"/>
    <mergeCell ref="J7:K7"/>
    <mergeCell ref="H8:I8"/>
    <mergeCell ref="H9:I9"/>
    <mergeCell ref="J8:K8"/>
    <mergeCell ref="J9:K9"/>
    <mergeCell ref="H10:I10"/>
    <mergeCell ref="J10:K10"/>
  </mergeCells>
  <conditionalFormatting sqref="J27:J57">
    <cfRule type="cellIs" priority="3" dxfId="1" operator="equal" stopIfTrue="1">
      <formula>"x"</formula>
    </cfRule>
    <cfRule type="containsText" priority="4" dxfId="1" operator="containsText" stopIfTrue="1" text="&quot;&quot;x&quot;&quot;">
      <formula>NOT(ISERROR(SEARCH("""x""",J27)))</formula>
    </cfRule>
    <cfRule type="cellIs" priority="5" dxfId="0" operator="equal" stopIfTrue="1">
      <formula>"""X"""</formula>
    </cfRule>
    <cfRule type="cellIs" priority="6" dxfId="20" operator="equal" stopIfTrue="1">
      <formula>"i28=""x"""</formula>
    </cfRule>
    <cfRule type="cellIs" priority="7" dxfId="20" operator="equal" stopIfTrue="1">
      <formula>"""X"""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Wykeham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Knight</dc:creator>
  <cp:keywords/>
  <dc:description/>
  <cp:lastModifiedBy>Accounting &amp; General</cp:lastModifiedBy>
  <cp:lastPrinted>2011-10-19T11:28:18Z</cp:lastPrinted>
  <dcterms:created xsi:type="dcterms:W3CDTF">2004-08-31T16:29:47Z</dcterms:created>
  <dcterms:modified xsi:type="dcterms:W3CDTF">2011-10-19T11:34:16Z</dcterms:modified>
  <cp:category/>
  <cp:version/>
  <cp:contentType/>
  <cp:contentStatus/>
</cp:coreProperties>
</file>