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7740" activeTab="0"/>
  </bookViews>
  <sheets>
    <sheet name="ToPlay" sheetId="1" r:id="rId1"/>
  </sheets>
  <definedNames>
    <definedName name="_xlnm.Print_Area" localSheetId="0">'ToPlay'!$B$1:$K$55</definedName>
  </definedNames>
  <calcPr fullCalcOnLoad="1"/>
</workbook>
</file>

<file path=xl/sharedStrings.xml><?xml version="1.0" encoding="utf-8"?>
<sst xmlns="http://schemas.openxmlformats.org/spreadsheetml/2006/main" count="53" uniqueCount="49">
  <si>
    <t>Ltd</t>
  </si>
  <si>
    <t>Employers National Insurance</t>
  </si>
  <si>
    <t>Distributable Profit</t>
  </si>
  <si>
    <t>Cash Dividend</t>
  </si>
  <si>
    <t>Corporation Tax @</t>
  </si>
  <si>
    <t>No. Of Partners</t>
  </si>
  <si>
    <t>Taxable Income</t>
  </si>
  <si>
    <t>Personal Allowance</t>
  </si>
  <si>
    <t>Dividend Income +10%</t>
  </si>
  <si>
    <t>Less Available Personal Allowance</t>
  </si>
  <si>
    <t>National Insurance</t>
  </si>
  <si>
    <t>National Insurance Payable</t>
  </si>
  <si>
    <t xml:space="preserve">Taxation Summary </t>
  </si>
  <si>
    <t>Total Tax &amp; National Insurance Payable Comparison</t>
  </si>
  <si>
    <t>Less Total Directors Salaries</t>
  </si>
  <si>
    <t>Business Profit, Payroll &amp; Tax</t>
  </si>
  <si>
    <t>Corporation Tax Rate</t>
  </si>
  <si>
    <t>Dividend Tax Rate</t>
  </si>
  <si>
    <t>Class 2 NI Rate</t>
  </si>
  <si>
    <t>Class 2 NI per week</t>
  </si>
  <si>
    <t>@</t>
  </si>
  <si>
    <t>Class 4 NI on profit</t>
  </si>
  <si>
    <t>Table of Rates</t>
  </si>
  <si>
    <t>Higher Rate Transition</t>
  </si>
  <si>
    <t>Income Tax Basic Rate</t>
  </si>
  <si>
    <t>Dividend Higher Tax Rate</t>
  </si>
  <si>
    <t>One Partner Figures</t>
  </si>
  <si>
    <t>Class 4 NI Upper Rate</t>
  </si>
  <si>
    <t>Class 4 NI Lower Rate</t>
  </si>
  <si>
    <t>Profit after Capital Allowances</t>
  </si>
  <si>
    <t>THIS SPREADSHEET WILL NOT WORK FOR ADDITIONAL RATE TAXPAYERS</t>
  </si>
  <si>
    <t>Employers National Insurance Rate</t>
  </si>
  <si>
    <t>Taxable SchD-E Income</t>
  </si>
  <si>
    <t>Interim Dividend Tax Calculation</t>
  </si>
  <si>
    <t>Income Tax Payable</t>
  </si>
  <si>
    <t>Class 1 Employees</t>
  </si>
  <si>
    <t>Employees National Insurance Rate</t>
  </si>
  <si>
    <t>Class 1 NI Upper Earnings Transition</t>
  </si>
  <si>
    <t>Class 4 NI Lower Earnings Trigger</t>
  </si>
  <si>
    <t>Class 4 NI Upper Earnings Transition</t>
  </si>
  <si>
    <t>Employees National Insurance Upper Rate</t>
  </si>
  <si>
    <t>ENTER VARIABLES IN THE BLUE COLOURED CELLS TO TEST FOR RESULTS</t>
  </si>
  <si>
    <t xml:space="preserve">The Impact of Incorporation on Taxation of the Business Owners </t>
  </si>
  <si>
    <t>Class 1 NI Primary Threshold</t>
  </si>
  <si>
    <t>Less Tax Credit / or Supplement - for Higher Rate above £32,011</t>
  </si>
  <si>
    <t>Tax Year 2013/14</t>
  </si>
  <si>
    <t>Part/Sole</t>
  </si>
  <si>
    <t>This is an example of the different taxation regimes of a Partnership / Sole Trader compared to a Limited Company owned by the same  individuals.</t>
  </si>
  <si>
    <t>The figures are indicative only, not to be relied upon as certain calculation. Always refer to your accountant before taking steps to incorporate a business.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</si>
</sst>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62"/>
      <name val="Verdana"/>
      <family val="0"/>
    </font>
    <font>
      <b/>
      <sz val="18"/>
      <color indexed="53"/>
      <name val="Verdana"/>
      <family val="0"/>
    </font>
    <font>
      <b/>
      <sz val="6"/>
      <color indexed="53"/>
      <name val="Verdana"/>
      <family val="0"/>
    </font>
    <font>
      <b/>
      <sz val="10"/>
      <color indexed="62"/>
      <name val="Calibri"/>
      <family val="0"/>
    </font>
    <font>
      <b/>
      <sz val="10"/>
      <color indexed="53"/>
      <name val="Verdana"/>
      <family val="0"/>
    </font>
    <font>
      <sz val="10"/>
      <color indexed="8"/>
      <name val="Times New Roman"/>
      <family val="0"/>
    </font>
    <font>
      <b/>
      <sz val="10"/>
      <color indexed="6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3" fontId="0" fillId="33" borderId="10" xfId="0" applyNumberFormat="1" applyFill="1" applyBorder="1" applyAlignment="1">
      <alignment/>
    </xf>
    <xf numFmtId="3" fontId="0" fillId="34" borderId="11" xfId="0" applyNumberFormat="1" applyFill="1" applyBorder="1" applyAlignment="1" applyProtection="1">
      <alignment/>
      <protection locked="0"/>
    </xf>
    <xf numFmtId="3" fontId="0" fillId="34" borderId="12" xfId="0" applyNumberFormat="1" applyFill="1" applyBorder="1" applyAlignment="1" applyProtection="1">
      <alignment/>
      <protection locked="0"/>
    </xf>
    <xf numFmtId="9" fontId="0" fillId="34" borderId="12" xfId="57" applyFont="1" applyFill="1" applyBorder="1" applyAlignment="1" applyProtection="1">
      <alignment/>
      <protection locked="0"/>
    </xf>
    <xf numFmtId="9" fontId="0" fillId="34" borderId="12" xfId="0" applyNumberFormat="1" applyFill="1" applyBorder="1" applyAlignment="1" applyProtection="1">
      <alignment/>
      <protection locked="0"/>
    </xf>
    <xf numFmtId="164" fontId="0" fillId="34" borderId="12" xfId="0" applyNumberFormat="1" applyFill="1" applyBorder="1" applyAlignment="1" applyProtection="1">
      <alignment/>
      <protection locked="0"/>
    </xf>
    <xf numFmtId="8" fontId="0" fillId="34" borderId="12" xfId="0" applyNumberFormat="1" applyFill="1" applyBorder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3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9" fontId="0" fillId="0" borderId="0" xfId="0" applyNumberFormat="1" applyFill="1" applyBorder="1" applyAlignment="1" applyProtection="1">
      <alignment horizontal="left"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3" fontId="0" fillId="0" borderId="13" xfId="0" applyNumberFormat="1" applyBorder="1" applyAlignment="1" applyProtection="1">
      <alignment/>
      <protection hidden="1"/>
    </xf>
    <xf numFmtId="3" fontId="0" fillId="0" borderId="21" xfId="0" applyNumberFormat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3" fontId="0" fillId="0" borderId="22" xfId="0" applyNumberFormat="1" applyFill="1" applyBorder="1" applyAlignment="1" applyProtection="1">
      <alignment/>
      <protection hidden="1"/>
    </xf>
    <xf numFmtId="3" fontId="0" fillId="0" borderId="23" xfId="0" applyNumberForma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3" fontId="0" fillId="33" borderId="17" xfId="0" applyNumberFormat="1" applyFill="1" applyBorder="1" applyAlignment="1" applyProtection="1">
      <alignment/>
      <protection hidden="1"/>
    </xf>
    <xf numFmtId="3" fontId="0" fillId="33" borderId="22" xfId="0" applyNumberFormat="1" applyFill="1" applyBorder="1" applyAlignment="1" applyProtection="1">
      <alignment/>
      <protection hidden="1"/>
    </xf>
    <xf numFmtId="3" fontId="0" fillId="0" borderId="22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3" fontId="0" fillId="0" borderId="15" xfId="0" applyNumberFormat="1" applyBorder="1" applyAlignment="1" applyProtection="1">
      <alignment/>
      <protection hidden="1"/>
    </xf>
    <xf numFmtId="3" fontId="0" fillId="0" borderId="17" xfId="0" applyNumberFormat="1" applyBorder="1" applyAlignment="1" applyProtection="1">
      <alignment/>
      <protection hidden="1"/>
    </xf>
    <xf numFmtId="3" fontId="0" fillId="0" borderId="20" xfId="0" applyNumberFormat="1" applyBorder="1" applyAlignment="1" applyProtection="1">
      <alignment/>
      <protection hidden="1"/>
    </xf>
    <xf numFmtId="3" fontId="0" fillId="0" borderId="22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3" fontId="27" fillId="0" borderId="13" xfId="0" applyNumberFormat="1" applyFont="1" applyBorder="1" applyAlignment="1" applyProtection="1">
      <alignment vertical="center"/>
      <protection hidden="1"/>
    </xf>
    <xf numFmtId="0" fontId="43" fillId="0" borderId="24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8" fontId="0" fillId="0" borderId="0" xfId="0" applyNumberFormat="1" applyBorder="1" applyAlignment="1" applyProtection="1">
      <alignment horizontal="left"/>
      <protection hidden="1"/>
    </xf>
    <xf numFmtId="3" fontId="0" fillId="33" borderId="10" xfId="0" applyNumberFormat="1" applyFill="1" applyBorder="1" applyAlignment="1" applyProtection="1">
      <alignment/>
      <protection hidden="1"/>
    </xf>
    <xf numFmtId="9" fontId="0" fillId="0" borderId="0" xfId="0" applyNumberFormat="1" applyBorder="1" applyAlignment="1" applyProtection="1">
      <alignment horizontal="left"/>
      <protection hidden="1"/>
    </xf>
    <xf numFmtId="3" fontId="0" fillId="0" borderId="14" xfId="0" applyNumberFormat="1" applyFill="1" applyBorder="1" applyAlignment="1" applyProtection="1">
      <alignment/>
      <protection hidden="1"/>
    </xf>
    <xf numFmtId="3" fontId="27" fillId="0" borderId="0" xfId="0" applyNumberFormat="1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3" fontId="0" fillId="9" borderId="14" xfId="0" applyNumberFormat="1" applyFill="1" applyBorder="1" applyAlignment="1" applyProtection="1">
      <alignment/>
      <protection hidden="1"/>
    </xf>
    <xf numFmtId="0" fontId="41" fillId="0" borderId="0" xfId="0" applyFont="1" applyAlignment="1">
      <alignment/>
    </xf>
    <xf numFmtId="0" fontId="41" fillId="0" borderId="16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21" xfId="0" applyFont="1" applyBorder="1" applyAlignment="1">
      <alignment/>
    </xf>
    <xf numFmtId="0" fontId="0" fillId="0" borderId="24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9" xfId="0" applyBorder="1" applyAlignment="1" applyProtection="1">
      <alignment horizontal="center" vertical="top" wrapText="1"/>
      <protection hidden="1"/>
    </xf>
    <xf numFmtId="0" fontId="0" fillId="0" borderId="20" xfId="0" applyBorder="1" applyAlignment="1" applyProtection="1">
      <alignment horizontal="center" vertical="top" wrapText="1"/>
      <protection hidden="1"/>
    </xf>
    <xf numFmtId="0" fontId="0" fillId="0" borderId="25" xfId="0" applyBorder="1" applyAlignment="1" applyProtection="1">
      <alignment horizontal="center" vertical="top" wrapText="1"/>
      <protection hidden="1"/>
    </xf>
    <xf numFmtId="0" fontId="0" fillId="34" borderId="0" xfId="0" applyFill="1" applyAlignment="1" applyProtection="1">
      <alignment horizontal="left" vertical="top" wrapText="1"/>
      <protection hidden="1"/>
    </xf>
    <xf numFmtId="0" fontId="41" fillId="0" borderId="16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0" fillId="19" borderId="16" xfId="0" applyFill="1" applyBorder="1" applyAlignment="1" applyProtection="1">
      <alignment horizontal="center"/>
      <protection hidden="1"/>
    </xf>
    <xf numFmtId="0" fontId="0" fillId="19" borderId="13" xfId="0" applyFill="1" applyBorder="1" applyAlignment="1" applyProtection="1">
      <alignment horizontal="center"/>
      <protection hidden="1"/>
    </xf>
    <xf numFmtId="0" fontId="0" fillId="19" borderId="21" xfId="0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 wrapText="1"/>
      <protection hidden="1"/>
    </xf>
    <xf numFmtId="0" fontId="0" fillId="0" borderId="20" xfId="0" applyBorder="1" applyAlignment="1" applyProtection="1">
      <alignment horizontal="left" wrapText="1"/>
      <protection hidden="1"/>
    </xf>
    <xf numFmtId="0" fontId="0" fillId="9" borderId="16" xfId="0" applyFill="1" applyBorder="1" applyAlignment="1" applyProtection="1">
      <alignment horizontal="center"/>
      <protection hidden="1"/>
    </xf>
    <xf numFmtId="0" fontId="0" fillId="9" borderId="13" xfId="0" applyFill="1" applyBorder="1" applyAlignment="1" applyProtection="1">
      <alignment horizontal="center"/>
      <protection hidden="1"/>
    </xf>
    <xf numFmtId="0" fontId="0" fillId="9" borderId="21" xfId="0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44" fillId="0" borderId="16" xfId="0" applyFont="1" applyBorder="1" applyAlignment="1" applyProtection="1">
      <alignment horizontal="left"/>
      <protection hidden="1"/>
    </xf>
    <xf numFmtId="0" fontId="41" fillId="0" borderId="13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8" xfId="0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 vertical="top" wrapText="1"/>
      <protection hidden="1"/>
    </xf>
    <xf numFmtId="0" fontId="0" fillId="0" borderId="25" xfId="0" applyBorder="1" applyAlignment="1" applyProtection="1">
      <alignment/>
      <protection hidden="1"/>
    </xf>
    <xf numFmtId="3" fontId="0" fillId="34" borderId="25" xfId="0" applyNumberFormat="1" applyFill="1" applyBorder="1" applyAlignment="1" applyProtection="1">
      <alignment/>
      <protection locked="0"/>
    </xf>
    <xf numFmtId="0" fontId="41" fillId="0" borderId="24" xfId="0" applyFont="1" applyBorder="1" applyAlignment="1" applyProtection="1">
      <alignment horizontal="center" vertical="center" wrapText="1"/>
      <protection hidden="1"/>
    </xf>
    <xf numFmtId="0" fontId="41" fillId="0" borderId="15" xfId="0" applyFont="1" applyBorder="1" applyAlignment="1" applyProtection="1">
      <alignment horizontal="center" vertical="center" wrapText="1"/>
      <protection hidden="1"/>
    </xf>
    <xf numFmtId="0" fontId="41" fillId="0" borderId="11" xfId="0" applyFont="1" applyBorder="1" applyAlignment="1" applyProtection="1">
      <alignment horizontal="center" vertical="center" wrapText="1"/>
      <protection hidden="1"/>
    </xf>
    <xf numFmtId="0" fontId="41" fillId="0" borderId="18" xfId="0" applyFont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19" xfId="0" applyFont="1" applyBorder="1" applyAlignment="1" applyProtection="1">
      <alignment horizontal="center" vertical="center" wrapText="1"/>
      <protection hidden="1"/>
    </xf>
    <xf numFmtId="0" fontId="41" fillId="0" borderId="20" xfId="0" applyFont="1" applyBorder="1" applyAlignment="1" applyProtection="1">
      <alignment horizontal="center" vertical="center" wrapText="1"/>
      <protection hidden="1"/>
    </xf>
    <xf numFmtId="0" fontId="41" fillId="0" borderId="25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0</xdr:rowOff>
    </xdr:from>
    <xdr:ext cx="3381375" cy="723900"/>
    <xdr:sp>
      <xdr:nvSpPr>
        <xdr:cNvPr id="1" name="Text Box 1"/>
        <xdr:cNvSpPr txBox="1">
          <a:spLocks noChangeArrowheads="1"/>
        </xdr:cNvSpPr>
      </xdr:nvSpPr>
      <xdr:spPr>
        <a:xfrm>
          <a:off x="266700" y="0"/>
          <a:ext cx="33813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3399"/>
              </a:solidFill>
              <a:latin typeface="Verdana"/>
              <a:ea typeface="Verdana"/>
              <a:cs typeface="Verdana"/>
            </a:rPr>
            <a:t>Accounting &amp; General....</a:t>
          </a:r>
          <a:r>
            <a:rPr lang="en-US" cap="none" sz="1800" b="1" i="0" u="none" baseline="0">
              <a:solidFill>
                <a:srgbClr val="FF66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600" b="1" i="0" u="none" baseline="0">
              <a:solidFill>
                <a:srgbClr val="FF66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Tel: 01803-844425</a:t>
          </a:r>
          <a:r>
            <a:rPr lang="en-US" cap="none" sz="1800" b="1" i="0" u="none" baseline="0">
              <a:solidFill>
                <a:srgbClr val="333399"/>
              </a:solidFill>
              <a:latin typeface="Verdana"/>
              <a:ea typeface="Verdana"/>
              <a:cs typeface="Verdana"/>
            </a:rPr>
            <a:t>       </a:t>
          </a:r>
          <a:r>
            <a:rPr lang="en-US" cap="none" sz="1000" b="1" i="0" u="none" baseline="0">
              <a:solidFill>
                <a:srgbClr val="FF6600"/>
              </a:solidFill>
              <a:latin typeface="Verdana"/>
              <a:ea typeface="Verdana"/>
              <a:cs typeface="Verdana"/>
            </a:rPr>
            <a:t>....ADVICE 4 BUSINESS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 editAs="oneCell">
    <xdr:from>
      <xdr:col>6</xdr:col>
      <xdr:colOff>371475</xdr:colOff>
      <xdr:row>2</xdr:row>
      <xdr:rowOff>114300</xdr:rowOff>
    </xdr:from>
    <xdr:to>
      <xdr:col>10</xdr:col>
      <xdr:colOff>438150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495300"/>
          <a:ext cx="1914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0</xdr:rowOff>
    </xdr:from>
    <xdr:to>
      <xdr:col>10</xdr:col>
      <xdr:colOff>695325</xdr:colOff>
      <xdr:row>2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733800" y="0"/>
          <a:ext cx="21812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Verdana"/>
              <a:ea typeface="Verdana"/>
              <a:cs typeface="Verdana"/>
            </a:rPr>
            <a:t>Qualified in Accountancy....
</a:t>
          </a:r>
          <a:r>
            <a:rPr lang="en-US" cap="none" sz="1000" b="1" i="0" u="none" baseline="0">
              <a:solidFill>
                <a:srgbClr val="333399"/>
              </a:solidFill>
              <a:latin typeface="Verdana"/>
              <a:ea typeface="Verdana"/>
              <a:cs typeface="Verdana"/>
            </a:rPr>
            <a:t>   ....Experienced in Leisure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8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.00390625" style="0" customWidth="1"/>
    <col min="2" max="2" width="18.28125" style="0" customWidth="1"/>
    <col min="3" max="3" width="5.421875" style="0" customWidth="1"/>
    <col min="4" max="4" width="8.28125" style="0" customWidth="1"/>
    <col min="5" max="5" width="10.7109375" style="0" customWidth="1"/>
    <col min="6" max="6" width="3.8515625" style="0" customWidth="1"/>
    <col min="7" max="7" width="10.7109375" style="0" customWidth="1"/>
    <col min="8" max="8" width="2.7109375" style="0" customWidth="1"/>
    <col min="9" max="9" width="10.7109375" style="0" customWidth="1"/>
    <col min="10" max="10" width="3.57421875" style="0" customWidth="1"/>
    <col min="11" max="11" width="10.7109375" style="0" customWidth="1"/>
    <col min="12" max="12" width="4.140625" style="0" customWidth="1"/>
  </cols>
  <sheetData>
    <row r="5" ht="0.75" customHeight="1"/>
    <row r="6" spans="2:11" ht="15">
      <c r="B6" s="55" t="s">
        <v>42</v>
      </c>
      <c r="C6" s="56"/>
      <c r="D6" s="56"/>
      <c r="E6" s="56"/>
      <c r="F6" s="56"/>
      <c r="G6" s="57"/>
      <c r="H6" s="54"/>
      <c r="I6" s="65" t="s">
        <v>45</v>
      </c>
      <c r="J6" s="66"/>
      <c r="K6" s="67"/>
    </row>
    <row r="7" spans="1:7" ht="15">
      <c r="A7" s="10"/>
      <c r="B7" s="10"/>
      <c r="C7" s="10"/>
      <c r="D7" s="10"/>
      <c r="E7" s="10"/>
      <c r="F7" s="10"/>
      <c r="G7" s="10"/>
    </row>
    <row r="8" spans="1:12" ht="15">
      <c r="A8" s="10"/>
      <c r="B8" s="68" t="s">
        <v>15</v>
      </c>
      <c r="C8" s="69"/>
      <c r="D8" s="69"/>
      <c r="E8" s="69"/>
      <c r="F8" s="69"/>
      <c r="G8" s="70"/>
      <c r="H8" s="12"/>
      <c r="I8" s="68" t="s">
        <v>12</v>
      </c>
      <c r="J8" s="69"/>
      <c r="K8" s="70"/>
      <c r="L8" s="10"/>
    </row>
    <row r="9" spans="1:13" ht="15">
      <c r="A9" s="10"/>
      <c r="B9" s="13"/>
      <c r="C9" s="14"/>
      <c r="D9" s="14"/>
      <c r="E9" s="15" t="s">
        <v>46</v>
      </c>
      <c r="F9" s="16"/>
      <c r="G9" s="15" t="s">
        <v>0</v>
      </c>
      <c r="H9" s="17"/>
      <c r="I9" s="15" t="s">
        <v>46</v>
      </c>
      <c r="J9" s="16"/>
      <c r="K9" s="15" t="s">
        <v>0</v>
      </c>
      <c r="L9" s="10"/>
      <c r="M9" s="10"/>
    </row>
    <row r="10" spans="1:13" ht="9.75" customHeight="1">
      <c r="A10" s="10"/>
      <c r="B10" s="18"/>
      <c r="C10" s="17"/>
      <c r="D10" s="17"/>
      <c r="E10" s="19"/>
      <c r="F10" s="19"/>
      <c r="G10" s="19"/>
      <c r="H10" s="17"/>
      <c r="I10" s="16"/>
      <c r="J10" s="20"/>
      <c r="K10" s="16"/>
      <c r="L10" s="10"/>
      <c r="M10" s="10"/>
    </row>
    <row r="11" spans="1:13" ht="15">
      <c r="A11" s="10"/>
      <c r="B11" s="18" t="s">
        <v>29</v>
      </c>
      <c r="C11" s="17"/>
      <c r="D11" s="17"/>
      <c r="E11" s="8">
        <v>50000</v>
      </c>
      <c r="F11" s="19"/>
      <c r="G11" s="19">
        <f>E11</f>
        <v>50000</v>
      </c>
      <c r="H11" s="10"/>
      <c r="I11" s="20"/>
      <c r="J11" s="17"/>
      <c r="K11" s="20"/>
      <c r="L11" s="52" t="s">
        <v>30</v>
      </c>
      <c r="M11" s="10"/>
    </row>
    <row r="12" spans="1:12" ht="15">
      <c r="A12" s="10"/>
      <c r="B12" s="18" t="s">
        <v>14</v>
      </c>
      <c r="C12" s="17"/>
      <c r="D12" s="17"/>
      <c r="E12" s="1"/>
      <c r="F12" s="19"/>
      <c r="G12" s="8">
        <f>7748*2</f>
        <v>15496</v>
      </c>
      <c r="H12" s="17"/>
      <c r="I12" s="20"/>
      <c r="J12" s="17"/>
      <c r="K12" s="20"/>
      <c r="L12" s="10"/>
    </row>
    <row r="13" spans="1:16" ht="15">
      <c r="A13" s="10"/>
      <c r="B13" s="18" t="s">
        <v>1</v>
      </c>
      <c r="C13" s="17"/>
      <c r="D13" s="17"/>
      <c r="E13" s="47"/>
      <c r="F13" s="19"/>
      <c r="G13" s="19">
        <f>IF(G12&gt;G40*C18,(G12-(G40*C18))*G48,0)</f>
        <v>0</v>
      </c>
      <c r="H13" s="17"/>
      <c r="I13" s="20"/>
      <c r="J13" s="17"/>
      <c r="K13" s="19">
        <f>G13</f>
        <v>0</v>
      </c>
      <c r="L13" s="10"/>
      <c r="M13" s="64" t="s">
        <v>41</v>
      </c>
      <c r="N13" s="64"/>
      <c r="O13" s="64"/>
      <c r="P13" s="64"/>
    </row>
    <row r="14" spans="1:16" ht="15">
      <c r="A14" s="10"/>
      <c r="B14" s="13" t="s">
        <v>2</v>
      </c>
      <c r="C14" s="14"/>
      <c r="D14" s="14"/>
      <c r="E14" s="11">
        <f>E11-E12-E13</f>
        <v>50000</v>
      </c>
      <c r="F14" s="19"/>
      <c r="G14" s="11">
        <f>G11-G12-G13</f>
        <v>34504</v>
      </c>
      <c r="H14" s="17"/>
      <c r="I14" s="20"/>
      <c r="J14" s="17"/>
      <c r="K14" s="20"/>
      <c r="L14" s="10"/>
      <c r="M14" s="64"/>
      <c r="N14" s="64"/>
      <c r="O14" s="64"/>
      <c r="P14" s="64"/>
    </row>
    <row r="15" spans="1:14" ht="15">
      <c r="A15" s="10"/>
      <c r="B15" s="21" t="s">
        <v>4</v>
      </c>
      <c r="C15" s="22">
        <f>G45</f>
        <v>0.2</v>
      </c>
      <c r="D15" s="17"/>
      <c r="E15" s="47"/>
      <c r="F15" s="19"/>
      <c r="G15" s="19">
        <f>G14*C15</f>
        <v>6900.8</v>
      </c>
      <c r="H15" s="17"/>
      <c r="I15" s="20"/>
      <c r="J15" s="17"/>
      <c r="K15" s="19">
        <f>G15</f>
        <v>6900.8</v>
      </c>
      <c r="L15" s="10"/>
      <c r="M15" s="10"/>
      <c r="N15" s="10"/>
    </row>
    <row r="16" spans="1:14" ht="15">
      <c r="A16" s="10"/>
      <c r="B16" s="23" t="s">
        <v>3</v>
      </c>
      <c r="C16" s="24"/>
      <c r="D16" s="25"/>
      <c r="E16" s="34"/>
      <c r="F16" s="35"/>
      <c r="G16" s="35">
        <f>G14-G15</f>
        <v>27603.2</v>
      </c>
      <c r="H16" s="17"/>
      <c r="I16" s="20"/>
      <c r="J16" s="17"/>
      <c r="K16" s="20"/>
      <c r="L16" s="10"/>
      <c r="M16" s="10"/>
      <c r="N16" s="10"/>
    </row>
    <row r="17" spans="1:14" ht="7.5" customHeight="1">
      <c r="A17" s="17"/>
      <c r="B17" s="17"/>
      <c r="C17" s="17"/>
      <c r="D17" s="17"/>
      <c r="E17" s="36"/>
      <c r="F17" s="36"/>
      <c r="G17" s="36"/>
      <c r="H17" s="17"/>
      <c r="I17" s="20"/>
      <c r="J17" s="17"/>
      <c r="K17" s="20"/>
      <c r="L17" s="10"/>
      <c r="M17" s="10"/>
      <c r="N17" s="10"/>
    </row>
    <row r="18" spans="2:13" ht="15">
      <c r="B18" s="13" t="s">
        <v>5</v>
      </c>
      <c r="C18" s="9">
        <v>2</v>
      </c>
      <c r="D18" s="14"/>
      <c r="E18" s="26"/>
      <c r="F18" s="26"/>
      <c r="G18" s="27"/>
      <c r="H18" s="17"/>
      <c r="I18" s="20"/>
      <c r="J18" s="17"/>
      <c r="K18" s="20"/>
      <c r="L18" s="10"/>
      <c r="M18" s="10"/>
    </row>
    <row r="19" spans="1:13" ht="15">
      <c r="A19" s="10"/>
      <c r="B19" s="79" t="s">
        <v>26</v>
      </c>
      <c r="C19" s="80"/>
      <c r="D19" s="80"/>
      <c r="E19" s="80"/>
      <c r="F19" s="26"/>
      <c r="G19" s="27"/>
      <c r="H19" s="17"/>
      <c r="I19" s="20"/>
      <c r="J19" s="17"/>
      <c r="K19" s="20"/>
      <c r="L19" s="10"/>
      <c r="M19" s="10"/>
    </row>
    <row r="20" spans="1:13" ht="15">
      <c r="A20" s="10"/>
      <c r="B20" s="18" t="s">
        <v>32</v>
      </c>
      <c r="C20" s="17"/>
      <c r="D20" s="17"/>
      <c r="E20" s="19">
        <f>E14/C18</f>
        <v>25000</v>
      </c>
      <c r="F20" s="19"/>
      <c r="G20" s="28">
        <f>G12/C18</f>
        <v>7748</v>
      </c>
      <c r="H20" s="17"/>
      <c r="I20" s="20"/>
      <c r="J20" s="17"/>
      <c r="K20" s="20"/>
      <c r="L20" s="10"/>
      <c r="M20" s="10"/>
    </row>
    <row r="21" spans="1:13" ht="15.75" thickBot="1">
      <c r="A21" s="10"/>
      <c r="B21" s="29" t="s">
        <v>7</v>
      </c>
      <c r="C21" s="25"/>
      <c r="D21" s="25"/>
      <c r="E21" s="30">
        <f>G42</f>
        <v>9440</v>
      </c>
      <c r="F21" s="20"/>
      <c r="G21" s="31">
        <f>G42</f>
        <v>9440</v>
      </c>
      <c r="H21" s="17"/>
      <c r="I21" s="20"/>
      <c r="J21" s="17"/>
      <c r="K21" s="20"/>
      <c r="L21" s="10"/>
      <c r="M21" s="10"/>
    </row>
    <row r="22" spans="1:13" ht="15.75" thickTop="1">
      <c r="A22" s="10"/>
      <c r="B22" s="32" t="s">
        <v>8</v>
      </c>
      <c r="C22" s="12"/>
      <c r="D22" s="12"/>
      <c r="E22" s="33"/>
      <c r="F22" s="19"/>
      <c r="G22" s="19">
        <f>(G16/(1-G46))/C18</f>
        <v>15335.111111111111</v>
      </c>
      <c r="H22" s="17"/>
      <c r="I22" s="20"/>
      <c r="J22" s="17"/>
      <c r="K22" s="20"/>
      <c r="L22" s="10"/>
      <c r="M22" s="10"/>
    </row>
    <row r="23" spans="1:13" ht="15">
      <c r="A23" s="10"/>
      <c r="B23" s="29" t="s">
        <v>9</v>
      </c>
      <c r="C23" s="25"/>
      <c r="D23" s="25"/>
      <c r="E23" s="34"/>
      <c r="F23" s="19"/>
      <c r="G23" s="35">
        <f>IF(G42-(G12/C18)&gt;0,G42-(G12/C18),0)</f>
        <v>1692</v>
      </c>
      <c r="H23" s="17"/>
      <c r="I23" s="20"/>
      <c r="J23" s="17"/>
      <c r="K23" s="20"/>
      <c r="L23" s="10"/>
      <c r="M23" s="10"/>
    </row>
    <row r="24" spans="1:13" ht="15">
      <c r="A24" s="10"/>
      <c r="B24" s="29" t="s">
        <v>6</v>
      </c>
      <c r="C24" s="25"/>
      <c r="D24" s="25"/>
      <c r="E24" s="35">
        <f>E20-E21</f>
        <v>15560</v>
      </c>
      <c r="F24" s="35"/>
      <c r="G24" s="35">
        <f>G22-G23</f>
        <v>13643.111111111111</v>
      </c>
      <c r="H24" s="17"/>
      <c r="I24" s="20"/>
      <c r="J24" s="17"/>
      <c r="K24" s="20"/>
      <c r="L24" s="10"/>
      <c r="M24" s="10"/>
    </row>
    <row r="25" spans="1:13" ht="8.25" customHeight="1">
      <c r="A25" s="17"/>
      <c r="B25" s="17"/>
      <c r="C25" s="17"/>
      <c r="D25" s="17"/>
      <c r="E25" s="36"/>
      <c r="F25" s="36"/>
      <c r="G25" s="36"/>
      <c r="H25" s="17"/>
      <c r="I25" s="20"/>
      <c r="J25" s="17"/>
      <c r="K25" s="20"/>
      <c r="L25" s="10"/>
      <c r="M25" s="10"/>
    </row>
    <row r="26" spans="1:13" ht="15">
      <c r="A26" s="10"/>
      <c r="B26" s="32" t="s">
        <v>33</v>
      </c>
      <c r="C26" s="12"/>
      <c r="D26" s="12"/>
      <c r="E26" s="37"/>
      <c r="F26" s="38"/>
      <c r="G26" s="39">
        <f>G24*G46</f>
        <v>1364.3111111111111</v>
      </c>
      <c r="H26" s="17"/>
      <c r="I26" s="19"/>
      <c r="J26" s="17"/>
      <c r="K26" s="19"/>
      <c r="L26" s="10"/>
      <c r="M26" s="10"/>
    </row>
    <row r="27" spans="1:13" ht="30" customHeight="1">
      <c r="A27" s="10"/>
      <c r="B27" s="71" t="s">
        <v>44</v>
      </c>
      <c r="C27" s="72"/>
      <c r="D27" s="72"/>
      <c r="E27" s="34"/>
      <c r="F27" s="40"/>
      <c r="G27" s="41">
        <f>IF(G24&lt;32011,G26*-1,((G24-32011)*0.225))</f>
        <v>-1364.3111111111111</v>
      </c>
      <c r="H27" s="42"/>
      <c r="I27" s="20"/>
      <c r="J27" s="20"/>
      <c r="K27" s="19"/>
      <c r="L27" s="18"/>
      <c r="M27" s="10"/>
    </row>
    <row r="28" spans="1:13" ht="9.75" customHeight="1">
      <c r="A28" s="10"/>
      <c r="B28" s="10"/>
      <c r="C28" s="10"/>
      <c r="D28" s="10"/>
      <c r="E28" s="10"/>
      <c r="F28" s="17"/>
      <c r="G28" s="43">
        <f>(IF(G27&gt;0,G27,G26+G27))+IF(G20-G21&lt;G43,(G20-G21)*G44,(((G20-G21)*G44)+(G20-G43-G42)*G44))+IF(G21&gt;G20,(G21-G20)*G44,0)</f>
        <v>0</v>
      </c>
      <c r="H28" s="42"/>
      <c r="I28" s="20"/>
      <c r="J28" s="20"/>
      <c r="K28" s="20"/>
      <c r="L28" s="18"/>
      <c r="M28" s="10"/>
    </row>
    <row r="29" spans="1:13" ht="15.75" customHeight="1">
      <c r="A29" s="10"/>
      <c r="B29" s="81" t="s">
        <v>34</v>
      </c>
      <c r="C29" s="82"/>
      <c r="D29" s="83"/>
      <c r="E29" s="11">
        <f>IF(E24&lt;G43,E24*G44,(E24*G44)+((E24-G43)*G44))</f>
        <v>3112</v>
      </c>
      <c r="F29" s="26"/>
      <c r="G29" s="11">
        <f>IF(G28&gt;0,G28,0)</f>
        <v>0</v>
      </c>
      <c r="H29" s="42"/>
      <c r="I29" s="19">
        <f>E29*C18</f>
        <v>6224</v>
      </c>
      <c r="J29" s="20"/>
      <c r="K29" s="19">
        <f>G29*C18</f>
        <v>0</v>
      </c>
      <c r="L29" s="18"/>
      <c r="M29" s="10"/>
    </row>
    <row r="30" spans="1:13" ht="8.25" customHeight="1">
      <c r="A30" s="10"/>
      <c r="B30" s="18"/>
      <c r="C30" s="17"/>
      <c r="D30" s="17"/>
      <c r="E30" s="36"/>
      <c r="F30" s="36"/>
      <c r="G30" s="36"/>
      <c r="H30" s="17"/>
      <c r="I30" s="20"/>
      <c r="J30" s="17"/>
      <c r="K30" s="20"/>
      <c r="L30" s="10"/>
      <c r="M30" s="10"/>
    </row>
    <row r="31" spans="1:13" ht="15">
      <c r="A31" s="10"/>
      <c r="B31" s="44" t="s">
        <v>10</v>
      </c>
      <c r="C31" s="12"/>
      <c r="D31" s="12"/>
      <c r="E31" s="39"/>
      <c r="F31" s="38"/>
      <c r="G31" s="39"/>
      <c r="H31" s="17"/>
      <c r="I31" s="20"/>
      <c r="J31" s="17"/>
      <c r="K31" s="20"/>
      <c r="L31" s="10"/>
      <c r="M31" s="10"/>
    </row>
    <row r="32" spans="1:13" ht="15">
      <c r="A32" s="10"/>
      <c r="B32" s="18" t="s">
        <v>19</v>
      </c>
      <c r="C32" s="45" t="s">
        <v>20</v>
      </c>
      <c r="D32" s="46">
        <f>G51</f>
        <v>2.7</v>
      </c>
      <c r="E32" s="19">
        <f>G51*52</f>
        <v>140.4</v>
      </c>
      <c r="F32" s="36"/>
      <c r="G32" s="47"/>
      <c r="H32" s="17"/>
      <c r="I32" s="19"/>
      <c r="J32" s="17"/>
      <c r="K32" s="20"/>
      <c r="L32" s="10"/>
      <c r="M32" s="10"/>
    </row>
    <row r="33" spans="1:13" ht="15">
      <c r="A33" s="10"/>
      <c r="B33" s="18" t="s">
        <v>21</v>
      </c>
      <c r="C33" s="45" t="s">
        <v>20</v>
      </c>
      <c r="D33" s="48">
        <f>G52</f>
        <v>0.09</v>
      </c>
      <c r="E33" s="19">
        <f>IF(E20&lt;G55,(E20-G54)*G52,((G55-G54)*G52)+((E20-G55)*G53))</f>
        <v>1552.05</v>
      </c>
      <c r="F33" s="36"/>
      <c r="G33" s="47"/>
      <c r="H33" s="17"/>
      <c r="I33" s="19"/>
      <c r="J33" s="17"/>
      <c r="K33" s="20"/>
      <c r="L33" s="10"/>
      <c r="M33" s="10"/>
    </row>
    <row r="34" spans="1:13" ht="15">
      <c r="A34" s="10"/>
      <c r="B34" s="18" t="s">
        <v>35</v>
      </c>
      <c r="C34" s="45"/>
      <c r="D34" s="48"/>
      <c r="E34" s="19"/>
      <c r="F34" s="36"/>
      <c r="G34" s="35">
        <f>IF(G36&gt;0,G36,0)</f>
        <v>0</v>
      </c>
      <c r="H34" s="17"/>
      <c r="I34" s="19"/>
      <c r="J34" s="17"/>
      <c r="K34" s="20"/>
      <c r="L34" s="10"/>
      <c r="M34" s="10"/>
    </row>
    <row r="35" spans="1:13" ht="15">
      <c r="A35" s="10"/>
      <c r="B35" s="13" t="s">
        <v>11</v>
      </c>
      <c r="C35" s="14"/>
      <c r="D35" s="14"/>
      <c r="E35" s="11">
        <f>E32+E33</f>
        <v>1692.45</v>
      </c>
      <c r="F35" s="14"/>
      <c r="G35" s="49">
        <f>G34</f>
        <v>0</v>
      </c>
      <c r="H35" s="17"/>
      <c r="I35" s="19">
        <f>E35*C18</f>
        <v>3384.9</v>
      </c>
      <c r="J35" s="17"/>
      <c r="K35" s="19">
        <f>G35*C18</f>
        <v>0</v>
      </c>
      <c r="L35" s="10"/>
      <c r="M35" s="10"/>
    </row>
    <row r="36" spans="1:13" ht="8.25" customHeight="1">
      <c r="A36" s="10"/>
      <c r="B36" s="18"/>
      <c r="C36" s="17"/>
      <c r="D36" s="17"/>
      <c r="E36" s="17"/>
      <c r="F36" s="17"/>
      <c r="G36" s="50">
        <f>IF(G20&lt;G41,(G20-G40)*G49,((G41-G40)*G49)+(G20-G41)*G50)</f>
        <v>0</v>
      </c>
      <c r="H36" s="42"/>
      <c r="I36" s="19"/>
      <c r="J36" s="19"/>
      <c r="K36" s="19"/>
      <c r="L36" s="10"/>
      <c r="M36" s="10"/>
    </row>
    <row r="37" spans="1:13" ht="15">
      <c r="A37" s="10"/>
      <c r="B37" s="73" t="s">
        <v>13</v>
      </c>
      <c r="C37" s="74"/>
      <c r="D37" s="74"/>
      <c r="E37" s="74"/>
      <c r="F37" s="74"/>
      <c r="G37" s="75"/>
      <c r="H37" s="25"/>
      <c r="I37" s="53">
        <f>SUM(I11:I36)</f>
        <v>9608.9</v>
      </c>
      <c r="J37" s="35"/>
      <c r="K37" s="53">
        <f>SUM(K11:K36)</f>
        <v>6900.8</v>
      </c>
      <c r="L37" s="10"/>
      <c r="M37" s="10"/>
    </row>
    <row r="38" spans="1:13" ht="8.25" customHeight="1">
      <c r="A38" s="10"/>
      <c r="B38" s="10"/>
      <c r="C38" s="10"/>
      <c r="D38" s="10"/>
      <c r="E38" s="10"/>
      <c r="F38" s="10"/>
      <c r="G38" s="10"/>
      <c r="H38" s="17"/>
      <c r="I38" s="10"/>
      <c r="J38" s="10"/>
      <c r="K38" s="10"/>
      <c r="L38" s="10"/>
      <c r="M38" s="10"/>
    </row>
    <row r="39" spans="1:13" ht="15">
      <c r="A39" s="10"/>
      <c r="B39" s="76" t="s">
        <v>22</v>
      </c>
      <c r="C39" s="77"/>
      <c r="D39" s="77"/>
      <c r="E39" s="77"/>
      <c r="F39" s="77"/>
      <c r="G39" s="78"/>
      <c r="H39" s="10"/>
      <c r="I39" s="10"/>
      <c r="J39" s="10"/>
      <c r="K39" s="10"/>
      <c r="L39" s="10"/>
      <c r="M39" s="10"/>
    </row>
    <row r="40" spans="1:12" ht="15">
      <c r="A40" s="10"/>
      <c r="B40" s="32" t="s">
        <v>43</v>
      </c>
      <c r="C40" s="12"/>
      <c r="D40" s="12"/>
      <c r="E40" s="12"/>
      <c r="F40" s="51"/>
      <c r="G40" s="2">
        <v>7748</v>
      </c>
      <c r="H40" s="10"/>
      <c r="I40" s="89" t="s">
        <v>47</v>
      </c>
      <c r="J40" s="90"/>
      <c r="K40" s="91"/>
      <c r="L40" s="10"/>
    </row>
    <row r="41" spans="1:12" ht="15">
      <c r="A41" s="10"/>
      <c r="B41" s="18" t="s">
        <v>37</v>
      </c>
      <c r="C41" s="17"/>
      <c r="D41" s="17"/>
      <c r="E41" s="17"/>
      <c r="F41" s="42"/>
      <c r="G41" s="3">
        <v>41444</v>
      </c>
      <c r="H41" s="10"/>
      <c r="I41" s="92"/>
      <c r="J41" s="93"/>
      <c r="K41" s="94"/>
      <c r="L41" s="10"/>
    </row>
    <row r="42" spans="1:12" ht="15">
      <c r="A42" s="10"/>
      <c r="B42" s="18" t="s">
        <v>7</v>
      </c>
      <c r="C42" s="17"/>
      <c r="D42" s="17"/>
      <c r="E42" s="17"/>
      <c r="F42" s="42"/>
      <c r="G42" s="3">
        <v>9440</v>
      </c>
      <c r="H42" s="10"/>
      <c r="I42" s="92"/>
      <c r="J42" s="93"/>
      <c r="K42" s="94"/>
      <c r="L42" s="10"/>
    </row>
    <row r="43" spans="1:12" ht="15">
      <c r="A43" s="10"/>
      <c r="B43" s="18" t="s">
        <v>23</v>
      </c>
      <c r="C43" s="17"/>
      <c r="D43" s="17"/>
      <c r="E43" s="17"/>
      <c r="F43" s="42"/>
      <c r="G43" s="3">
        <v>32011</v>
      </c>
      <c r="H43" s="10"/>
      <c r="I43" s="92"/>
      <c r="J43" s="93"/>
      <c r="K43" s="94"/>
      <c r="L43" s="10"/>
    </row>
    <row r="44" spans="1:12" ht="15">
      <c r="A44" s="10"/>
      <c r="B44" s="18" t="s">
        <v>24</v>
      </c>
      <c r="C44" s="17"/>
      <c r="D44" s="17"/>
      <c r="E44" s="17"/>
      <c r="F44" s="42"/>
      <c r="G44" s="4">
        <v>0.2</v>
      </c>
      <c r="H44" s="10"/>
      <c r="I44" s="92"/>
      <c r="J44" s="93"/>
      <c r="K44" s="94"/>
      <c r="L44" s="10"/>
    </row>
    <row r="45" spans="1:12" ht="15">
      <c r="A45" s="10"/>
      <c r="B45" s="18" t="s">
        <v>16</v>
      </c>
      <c r="C45" s="17"/>
      <c r="D45" s="17"/>
      <c r="E45" s="17"/>
      <c r="F45" s="42"/>
      <c r="G45" s="5">
        <v>0.2</v>
      </c>
      <c r="H45" s="10"/>
      <c r="I45" s="92"/>
      <c r="J45" s="93"/>
      <c r="K45" s="94"/>
      <c r="L45" s="10"/>
    </row>
    <row r="46" spans="1:12" ht="15">
      <c r="A46" s="10"/>
      <c r="B46" s="18" t="s">
        <v>17</v>
      </c>
      <c r="C46" s="17"/>
      <c r="D46" s="17"/>
      <c r="E46" s="17"/>
      <c r="F46" s="42"/>
      <c r="G46" s="5">
        <v>0.1</v>
      </c>
      <c r="H46" s="10"/>
      <c r="I46" s="95"/>
      <c r="J46" s="96"/>
      <c r="K46" s="97"/>
      <c r="L46" s="10"/>
    </row>
    <row r="47" spans="1:12" ht="15">
      <c r="A47" s="10"/>
      <c r="B47" s="18" t="s">
        <v>25</v>
      </c>
      <c r="C47" s="17"/>
      <c r="D47" s="17"/>
      <c r="E47" s="17"/>
      <c r="F47" s="42"/>
      <c r="G47" s="6">
        <v>0.225</v>
      </c>
      <c r="H47" s="10"/>
      <c r="I47" s="10"/>
      <c r="J47" s="10"/>
      <c r="K47" s="10"/>
      <c r="L47" s="10"/>
    </row>
    <row r="48" spans="1:12" ht="15">
      <c r="A48" s="10"/>
      <c r="B48" s="18" t="s">
        <v>31</v>
      </c>
      <c r="C48" s="17"/>
      <c r="D48" s="17"/>
      <c r="E48" s="17"/>
      <c r="F48" s="42"/>
      <c r="G48" s="6">
        <v>0.138</v>
      </c>
      <c r="H48" s="10"/>
      <c r="I48" s="10"/>
      <c r="J48" s="10"/>
      <c r="K48" s="10"/>
      <c r="L48" s="10"/>
    </row>
    <row r="49" spans="1:12" ht="15">
      <c r="A49" s="10"/>
      <c r="B49" s="18" t="s">
        <v>36</v>
      </c>
      <c r="C49" s="17"/>
      <c r="D49" s="17"/>
      <c r="E49" s="17"/>
      <c r="F49" s="42"/>
      <c r="G49" s="6">
        <v>0.12</v>
      </c>
      <c r="H49" s="10"/>
      <c r="I49" s="58" t="s">
        <v>48</v>
      </c>
      <c r="J49" s="59"/>
      <c r="K49" s="60"/>
      <c r="L49" s="10"/>
    </row>
    <row r="50" spans="1:12" ht="15" customHeight="1">
      <c r="A50" s="10"/>
      <c r="B50" s="18" t="s">
        <v>40</v>
      </c>
      <c r="C50" s="17"/>
      <c r="D50" s="17"/>
      <c r="E50" s="17"/>
      <c r="F50" s="42"/>
      <c r="G50" s="6">
        <v>0.02</v>
      </c>
      <c r="H50" s="10"/>
      <c r="I50" s="85"/>
      <c r="J50" s="84"/>
      <c r="K50" s="86"/>
      <c r="L50" s="10"/>
    </row>
    <row r="51" spans="1:11" ht="15">
      <c r="A51" s="10"/>
      <c r="B51" s="18" t="s">
        <v>18</v>
      </c>
      <c r="C51" s="17"/>
      <c r="D51" s="17"/>
      <c r="E51" s="17"/>
      <c r="F51" s="42"/>
      <c r="G51" s="7">
        <v>2.7</v>
      </c>
      <c r="H51" s="10"/>
      <c r="I51" s="85"/>
      <c r="J51" s="84"/>
      <c r="K51" s="86"/>
    </row>
    <row r="52" spans="1:11" ht="15" customHeight="1">
      <c r="A52" s="10"/>
      <c r="B52" s="18" t="s">
        <v>28</v>
      </c>
      <c r="C52" s="17"/>
      <c r="D52" s="17"/>
      <c r="E52" s="17"/>
      <c r="F52" s="42"/>
      <c r="G52" s="5">
        <v>0.09</v>
      </c>
      <c r="H52" s="10"/>
      <c r="I52" s="85"/>
      <c r="J52" s="84"/>
      <c r="K52" s="86"/>
    </row>
    <row r="53" spans="1:11" ht="15">
      <c r="A53" s="10"/>
      <c r="B53" s="18" t="s">
        <v>27</v>
      </c>
      <c r="C53" s="17"/>
      <c r="D53" s="17"/>
      <c r="E53" s="17"/>
      <c r="F53" s="42"/>
      <c r="G53" s="5">
        <v>0.02</v>
      </c>
      <c r="H53" s="10"/>
      <c r="I53" s="85"/>
      <c r="J53" s="84"/>
      <c r="K53" s="86"/>
    </row>
    <row r="54" spans="1:11" ht="15">
      <c r="A54" s="10"/>
      <c r="B54" s="18" t="s">
        <v>38</v>
      </c>
      <c r="C54" s="17"/>
      <c r="D54" s="17"/>
      <c r="E54" s="17"/>
      <c r="F54" s="42"/>
      <c r="G54" s="3">
        <v>7755</v>
      </c>
      <c r="H54" s="10"/>
      <c r="I54" s="85"/>
      <c r="J54" s="84"/>
      <c r="K54" s="86"/>
    </row>
    <row r="55" spans="1:11" ht="15">
      <c r="A55" s="10"/>
      <c r="B55" s="29" t="s">
        <v>39</v>
      </c>
      <c r="C55" s="25"/>
      <c r="D55" s="25"/>
      <c r="E55" s="25"/>
      <c r="F55" s="87"/>
      <c r="G55" s="88">
        <v>41450</v>
      </c>
      <c r="H55" s="10"/>
      <c r="I55" s="61"/>
      <c r="J55" s="62"/>
      <c r="K55" s="63"/>
    </row>
    <row r="56" ht="15">
      <c r="A56" s="10"/>
    </row>
    <row r="57" spans="1:12" ht="15">
      <c r="A57" s="10"/>
      <c r="L57" s="10"/>
    </row>
    <row r="58" spans="1:12" ht="15">
      <c r="A58" s="10"/>
      <c r="B58" s="10"/>
      <c r="C58" s="10"/>
      <c r="D58" s="10"/>
      <c r="E58" s="10"/>
      <c r="F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H59" s="10"/>
      <c r="I59" s="10"/>
      <c r="J59" s="10"/>
      <c r="K59" s="10"/>
      <c r="L59" s="10"/>
    </row>
    <row r="60" spans="1:6" ht="15">
      <c r="A60" s="10"/>
      <c r="B60" s="10"/>
      <c r="C60" s="10"/>
      <c r="D60" s="10"/>
      <c r="E60" s="10"/>
      <c r="F60" s="10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">
      <c r="A66" s="10"/>
      <c r="B66" s="10"/>
      <c r="C66" s="10"/>
      <c r="D66" s="10"/>
      <c r="E66" s="10"/>
      <c r="F66" s="10"/>
    </row>
    <row r="67" spans="1:6" ht="15">
      <c r="A67" s="10"/>
      <c r="B67" s="10"/>
      <c r="C67" s="10"/>
      <c r="D67" s="10"/>
      <c r="E67" s="10"/>
      <c r="F67" s="10"/>
    </row>
    <row r="68" spans="1:6" ht="15">
      <c r="A68" s="10"/>
      <c r="B68" s="10"/>
      <c r="C68" s="10"/>
      <c r="D68" s="10"/>
      <c r="E68" s="10"/>
      <c r="F68" s="10"/>
    </row>
    <row r="69" spans="1:6" ht="15">
      <c r="A69" s="10"/>
      <c r="B69" s="10"/>
      <c r="C69" s="10"/>
      <c r="D69" s="10"/>
      <c r="E69" s="10"/>
      <c r="F69" s="10"/>
    </row>
    <row r="70" spans="1:6" ht="15">
      <c r="A70" s="10"/>
      <c r="B70" s="10"/>
      <c r="C70" s="10"/>
      <c r="D70" s="10"/>
      <c r="E70" s="10"/>
      <c r="F70" s="10"/>
    </row>
    <row r="71" spans="1:6" ht="15">
      <c r="A71" s="10"/>
      <c r="B71" s="10"/>
      <c r="C71" s="10"/>
      <c r="D71" s="10"/>
      <c r="E71" s="10"/>
      <c r="F71" s="10"/>
    </row>
    <row r="72" spans="1:6" ht="15">
      <c r="A72" s="10"/>
      <c r="B72" s="10"/>
      <c r="C72" s="10"/>
      <c r="D72" s="10"/>
      <c r="E72" s="10"/>
      <c r="F72" s="10"/>
    </row>
    <row r="73" spans="1:6" ht="15">
      <c r="A73" s="10"/>
      <c r="B73" s="10"/>
      <c r="C73" s="10"/>
      <c r="D73" s="10"/>
      <c r="E73" s="10"/>
      <c r="F73" s="10"/>
    </row>
    <row r="74" spans="1:6" ht="15">
      <c r="A74" s="10"/>
      <c r="B74" s="10"/>
      <c r="C74" s="10"/>
      <c r="D74" s="10"/>
      <c r="E74" s="10"/>
      <c r="F74" s="10"/>
    </row>
    <row r="75" spans="1:6" ht="15">
      <c r="A75" s="10"/>
      <c r="B75" s="10"/>
      <c r="C75" s="10"/>
      <c r="D75" s="10"/>
      <c r="E75" s="10"/>
      <c r="F75" s="10"/>
    </row>
    <row r="76" spans="1:6" ht="15">
      <c r="A76" s="10"/>
      <c r="B76" s="10"/>
      <c r="C76" s="10"/>
      <c r="D76" s="10"/>
      <c r="E76" s="10"/>
      <c r="F76" s="10"/>
    </row>
    <row r="77" spans="1:6" ht="15">
      <c r="A77" s="10"/>
      <c r="B77" s="10"/>
      <c r="C77" s="10"/>
      <c r="D77" s="10"/>
      <c r="E77" s="10"/>
      <c r="F77" s="10"/>
    </row>
    <row r="78" spans="1:6" ht="15">
      <c r="A78" s="10"/>
      <c r="B78" s="10"/>
      <c r="C78" s="10"/>
      <c r="D78" s="10"/>
      <c r="E78" s="10"/>
      <c r="F78" s="10"/>
    </row>
    <row r="79" spans="1:6" ht="15">
      <c r="A79" s="10"/>
      <c r="B79" s="10"/>
      <c r="C79" s="10"/>
      <c r="D79" s="10"/>
      <c r="E79" s="10"/>
      <c r="F79" s="10"/>
    </row>
    <row r="80" spans="1:6" ht="15">
      <c r="A80" s="10"/>
      <c r="B80" s="10"/>
      <c r="C80" s="10"/>
      <c r="D80" s="10"/>
      <c r="E80" s="10"/>
      <c r="F80" s="10"/>
    </row>
    <row r="81" spans="1:6" ht="15">
      <c r="A81" s="10"/>
      <c r="B81" s="10"/>
      <c r="C81" s="10"/>
      <c r="D81" s="10"/>
      <c r="E81" s="10"/>
      <c r="F81" s="10"/>
    </row>
    <row r="82" spans="1:6" ht="15">
      <c r="A82" s="10"/>
      <c r="B82" s="10"/>
      <c r="C82" s="10"/>
      <c r="D82" s="10"/>
      <c r="E82" s="10"/>
      <c r="F82" s="10"/>
    </row>
    <row r="83" spans="1:6" ht="15">
      <c r="A83" s="10"/>
      <c r="B83" s="10"/>
      <c r="C83" s="10"/>
      <c r="D83" s="10"/>
      <c r="E83" s="10"/>
      <c r="F83" s="10"/>
    </row>
    <row r="84" spans="1:6" ht="15">
      <c r="A84" s="10"/>
      <c r="B84" s="10"/>
      <c r="C84" s="10"/>
      <c r="D84" s="10"/>
      <c r="E84" s="10"/>
      <c r="F84" s="10"/>
    </row>
    <row r="85" spans="1:6" ht="15">
      <c r="A85" s="10"/>
      <c r="B85" s="10"/>
      <c r="C85" s="10"/>
      <c r="D85" s="10"/>
      <c r="E85" s="10"/>
      <c r="F85" s="10"/>
    </row>
    <row r="86" spans="1:6" ht="15">
      <c r="A86" s="10"/>
      <c r="B86" s="10"/>
      <c r="C86" s="10"/>
      <c r="D86" s="10"/>
      <c r="E86" s="10"/>
      <c r="F86" s="10"/>
    </row>
    <row r="87" spans="1:6" ht="15">
      <c r="A87" s="10"/>
      <c r="B87" s="10"/>
      <c r="C87" s="10"/>
      <c r="D87" s="10"/>
      <c r="E87" s="10"/>
      <c r="F87" s="10"/>
    </row>
    <row r="88" spans="1:6" ht="15">
      <c r="A88" s="10"/>
      <c r="B88" s="10"/>
      <c r="C88" s="10"/>
      <c r="D88" s="10"/>
      <c r="E88" s="10"/>
      <c r="F88" s="10"/>
    </row>
    <row r="89" spans="1:6" ht="15">
      <c r="A89" s="10"/>
      <c r="B89" s="10"/>
      <c r="C89" s="10"/>
      <c r="D89" s="10"/>
      <c r="E89" s="10"/>
      <c r="F89" s="10"/>
    </row>
  </sheetData>
  <sheetProtection password="95BB" sheet="1" selectLockedCells="1"/>
  <mergeCells count="11">
    <mergeCell ref="I49:K55"/>
    <mergeCell ref="I40:K46"/>
    <mergeCell ref="M13:P14"/>
    <mergeCell ref="I6:K6"/>
    <mergeCell ref="I8:K8"/>
    <mergeCell ref="B8:G8"/>
    <mergeCell ref="B27:D27"/>
    <mergeCell ref="B37:G37"/>
    <mergeCell ref="B39:G39"/>
    <mergeCell ref="B19:E19"/>
    <mergeCell ref="B29:D29"/>
  </mergeCells>
  <conditionalFormatting sqref="L11">
    <cfRule type="expression" priority="1" dxfId="2">
      <formula>E11&gt;150000</formula>
    </cfRule>
    <cfRule type="cellIs" priority="2" dxfId="2" operator="greaterThan">
      <formula>E11&gt;150000</formula>
    </cfRule>
  </conditionalFormatting>
  <printOptions horizontalCentered="1"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&amp; General</dc:creator>
  <cp:keywords/>
  <dc:description/>
  <cp:lastModifiedBy>Accounting &amp; General</cp:lastModifiedBy>
  <cp:lastPrinted>2013-05-29T08:12:16Z</cp:lastPrinted>
  <dcterms:created xsi:type="dcterms:W3CDTF">2010-06-30T08:32:28Z</dcterms:created>
  <dcterms:modified xsi:type="dcterms:W3CDTF">2013-05-29T08:15:30Z</dcterms:modified>
  <cp:category/>
  <cp:version/>
  <cp:contentType/>
  <cp:contentStatus/>
</cp:coreProperties>
</file>